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4. Upgrade from VLOOKUP to XLOOKUP\Published Assets\"/>
    </mc:Choice>
  </mc:AlternateContent>
  <xr:revisionPtr revIDLastSave="0" documentId="13_ncr:1_{2E59312E-42CC-422C-A06D-F76E7DF2D93D}" xr6:coauthVersionLast="47" xr6:coauthVersionMax="47" xr10:uidLastSave="{00000000-0000-0000-0000-000000000000}"/>
  <bookViews>
    <workbookView xWindow="-120" yWindow="-120" windowWidth="29040" windowHeight="15720" tabRatio="561" xr2:uid="{7A65976E-22C2-4928-B945-EC4A12B06444}"/>
  </bookViews>
  <sheets>
    <sheet name="1. Exact Match" sheetId="1" r:id="rId1"/>
    <sheet name="2. Error Handling" sheetId="8" r:id="rId2"/>
    <sheet name="3. Looking Left" sheetId="9" r:id="rId3"/>
    <sheet name="4. Horizontal Lookups" sheetId="4" r:id="rId4"/>
    <sheet name="5. 2-Way Lookups" sheetId="10" r:id="rId5"/>
    <sheet name="6. Find Last" sheetId="6" r:id="rId6"/>
    <sheet name="7. Closest Match" sheetId="7" r:id="rId7"/>
    <sheet name="Copilot" sheetId="11" r:id="rId8"/>
    <sheet name="Source" sheetId="12" r:id="rId9"/>
  </sheets>
  <definedNames>
    <definedName name="_xlnm._FilterDatabase" localSheetId="0" hidden="1">'1. Exact Match'!$F$4:$J$21</definedName>
    <definedName name="_xlnm._FilterDatabase" localSheetId="1" hidden="1">'2. Error Handling'!$F$4:$I$21</definedName>
    <definedName name="_xlnm._FilterDatabase" localSheetId="2" hidden="1">'3. Looking Left'!$F$4:$I$21</definedName>
    <definedName name="_xlnm._FilterDatabase" localSheetId="5" hidden="1">'6. Find Last'!$K$6:$N$24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8" i="8" l="1"/>
  <c r="G5" i="11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G59" i="11"/>
  <c r="F5" i="11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7" i="11"/>
  <c r="F48" i="11"/>
  <c r="F49" i="11"/>
  <c r="F50" i="11"/>
  <c r="F51" i="11"/>
  <c r="F52" i="11"/>
  <c r="F53" i="11"/>
  <c r="F54" i="11"/>
  <c r="F55" i="11"/>
  <c r="F56" i="11"/>
  <c r="F57" i="11"/>
  <c r="F58" i="11"/>
  <c r="F59" i="11"/>
  <c r="C8" i="7"/>
  <c r="C7" i="7"/>
  <c r="C7" i="6" a="1"/>
  <c r="C9" i="10" a="1"/>
  <c r="C8" i="10"/>
  <c r="C8" i="4"/>
  <c r="C7" i="4"/>
  <c r="C9" i="9"/>
  <c r="C7" i="9"/>
  <c r="C8" i="9"/>
  <c r="C7" i="8"/>
  <c r="C8" i="1"/>
  <c r="C7" i="1"/>
  <c r="C7" i="6" l="1"/>
  <c r="C9" i="10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<sst xmlns="http://schemas.openxmlformats.org/spreadsheetml/2006/main" count="367" uniqueCount="118">
  <si>
    <t>Product ID</t>
  </si>
  <si>
    <t>Product Name</t>
  </si>
  <si>
    <t>Category</t>
  </si>
  <si>
    <t>Price</t>
  </si>
  <si>
    <t>P-1001</t>
  </si>
  <si>
    <t>P-1002</t>
  </si>
  <si>
    <t>P-1003</t>
  </si>
  <si>
    <t>P-1004</t>
  </si>
  <si>
    <t>P-1005</t>
  </si>
  <si>
    <t>P-1006</t>
  </si>
  <si>
    <t>P-1007</t>
  </si>
  <si>
    <t>P-1008</t>
  </si>
  <si>
    <t>P-1009</t>
  </si>
  <si>
    <t>P-1010</t>
  </si>
  <si>
    <t>P-1011</t>
  </si>
  <si>
    <t>P-1012</t>
  </si>
  <si>
    <t>P-1013</t>
  </si>
  <si>
    <t>P-1014</t>
  </si>
  <si>
    <t>P-1015</t>
  </si>
  <si>
    <t>P-1016</t>
  </si>
  <si>
    <t>P-1017</t>
  </si>
  <si>
    <t>P-1019</t>
  </si>
  <si>
    <t>Lookup Product ID:</t>
  </si>
  <si>
    <t>VLOOKUP</t>
  </si>
  <si>
    <t>XLOOKUP</t>
  </si>
  <si>
    <t>Order ID</t>
  </si>
  <si>
    <t>Customer Name</t>
  </si>
  <si>
    <t>Amount</t>
  </si>
  <si>
    <t>Jan</t>
  </si>
  <si>
    <t>Feb</t>
  </si>
  <si>
    <t>Mar</t>
  </si>
  <si>
    <t>Apr</t>
  </si>
  <si>
    <t>May</t>
  </si>
  <si>
    <t>Jun</t>
  </si>
  <si>
    <t>Revenue</t>
  </si>
  <si>
    <t>Lookup Month:</t>
  </si>
  <si>
    <t>HLOOKUP</t>
  </si>
  <si>
    <t>Region</t>
  </si>
  <si>
    <t>North</t>
  </si>
  <si>
    <t>South</t>
  </si>
  <si>
    <t>East</t>
  </si>
  <si>
    <t>West</t>
  </si>
  <si>
    <t>Lookup Region:</t>
  </si>
  <si>
    <t>Date</t>
  </si>
  <si>
    <t>Customer</t>
  </si>
  <si>
    <t>Status</t>
  </si>
  <si>
    <t>Acme Corp</t>
  </si>
  <si>
    <t>Paid</t>
  </si>
  <si>
    <t>TechStart Inc</t>
  </si>
  <si>
    <t>GlobalTrade LLC</t>
  </si>
  <si>
    <t>BrightPath Co</t>
  </si>
  <si>
    <t>Summit Group</t>
  </si>
  <si>
    <t>Pending</t>
  </si>
  <si>
    <t>Lookup Customer:</t>
  </si>
  <si>
    <t>Organic Avocados (4 ct)</t>
  </si>
  <si>
    <t>Produce</t>
  </si>
  <si>
    <t>Sourdough Bread</t>
  </si>
  <si>
    <t>Bakery</t>
  </si>
  <si>
    <t>Atlantic Salmon Fillet</t>
  </si>
  <si>
    <t>Seafood</t>
  </si>
  <si>
    <t>Free-Range Eggs (12 ct)</t>
  </si>
  <si>
    <t>Dairy</t>
  </si>
  <si>
    <t>Greek Yogurt</t>
  </si>
  <si>
    <t>Ribeye Steak</t>
  </si>
  <si>
    <t>Meat</t>
  </si>
  <si>
    <t>Baby Spinach (5 oz)</t>
  </si>
  <si>
    <t>Almond Butter</t>
  </si>
  <si>
    <t>Pantry</t>
  </si>
  <si>
    <t>Blueberries (pint)</t>
  </si>
  <si>
    <t>Cheddar Cheese Block</t>
  </si>
  <si>
    <t>Chicken Breast (2 lb)</t>
  </si>
  <si>
    <t>Olive Oil (500 ml)</t>
  </si>
  <si>
    <t>Whole Milk (1 gal)</t>
  </si>
  <si>
    <t>Pasta (16 oz)</t>
  </si>
  <si>
    <t>Shrimp (1 lb)</t>
  </si>
  <si>
    <t>Honey (12 oz)</t>
  </si>
  <si>
    <t>Sweet Potatoes (3 lb)</t>
  </si>
  <si>
    <t>Function</t>
  </si>
  <si>
    <t>2. Error Handling</t>
  </si>
  <si>
    <t>3. Looking Left</t>
  </si>
  <si>
    <t>1. Exact Match Lookup</t>
  </si>
  <si>
    <t>Column1</t>
  </si>
  <si>
    <t>INDEX MATCH</t>
  </si>
  <si>
    <t>VLOOKUP CHOOSE</t>
  </si>
  <si>
    <t>4. Horizontal Lookups</t>
  </si>
  <si>
    <t>5. 2-Way Lookups</t>
  </si>
  <si>
    <t>6. Find Last Match</t>
  </si>
  <si>
    <t>Last Date</t>
  </si>
  <si>
    <t>Terms</t>
  </si>
  <si>
    <t>Sales Amount:</t>
  </si>
  <si>
    <t>Commission Rate</t>
  </si>
  <si>
    <t>7. Closest Match</t>
  </si>
  <si>
    <t>Min Tier</t>
  </si>
  <si>
    <t>Max Tier</t>
  </si>
  <si>
    <t>Customer ID</t>
  </si>
  <si>
    <t>Shipping</t>
  </si>
  <si>
    <t>Globex Inc</t>
  </si>
  <si>
    <t>Initech</t>
  </si>
  <si>
    <t>Umbrella Corp</t>
  </si>
  <si>
    <t>Hooli</t>
  </si>
  <si>
    <t>Stark Industries</t>
  </si>
  <si>
    <t>Wayne Enterprises</t>
  </si>
  <si>
    <t>Wonka Industries</t>
  </si>
  <si>
    <t>Cyberdyne Systems</t>
  </si>
  <si>
    <t>Tyrell Corporation</t>
  </si>
  <si>
    <t>Dunder Mifflin</t>
  </si>
  <si>
    <t>Massive Dynamic</t>
  </si>
  <si>
    <t>Oceanic Airlines</t>
  </si>
  <si>
    <t>Vandelay Industries</t>
  </si>
  <si>
    <t>Duff Beer</t>
  </si>
  <si>
    <t>Sales Amount</t>
  </si>
  <si>
    <t>Ship Amount</t>
  </si>
  <si>
    <t>ID</t>
  </si>
  <si>
    <t>Modernize Formulas with Copilot</t>
  </si>
  <si>
    <t>Author</t>
  </si>
  <si>
    <t>Jon Acampora</t>
  </si>
  <si>
    <t>Source</t>
  </si>
  <si>
    <t>https://www.excelcampus.com/functions/upgrade-vlookup-to-xlookup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</si>
</sst>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66" formatCode="0.0%"/>
    <numFmt numFmtId="167" formatCode="mm/dd/yyyy"/>
  </numFmts>
  <fonts count="10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b/>
      <sz val="11"/>
      <color rgb="FF1F2937"/>
      <name val="Aptos Narrow"/>
      <family val="2"/>
      <scheme val="minor"/>
    </font>
    <font>
      <sz val="11"/>
      <color theme="4" tint="-0.499984740745262"/>
      <name val="Aptos Narrow"/>
      <family val="2"/>
      <scheme val="minor"/>
    </font>
    <font>
      <b/>
      <sz val="16"/>
      <color theme="4" tint="-0.499984740745262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FEF3C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rgb="FF2563EB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</borders>
  <cellStyleXfs count="5">
    <xf numFmtId="0" fontId="0" fillId="0" borderId="0"/>
    <xf numFmtId="44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5">
    <xf numFmtId="0" fontId="0" fillId="0" borderId="0" xfId="0"/>
    <xf numFmtId="164" fontId="0" fillId="0" borderId="0" xfId="0" applyNumberFormat="1"/>
    <xf numFmtId="0" fontId="2" fillId="0" borderId="0" xfId="0" applyFont="1"/>
    <xf numFmtId="0" fontId="4" fillId="3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1" fillId="2" borderId="0" xfId="0" applyFont="1" applyFill="1" applyAlignment="1">
      <alignment horizontal="center"/>
    </xf>
    <xf numFmtId="0" fontId="5" fillId="4" borderId="2" xfId="0" applyFont="1" applyFill="1" applyBorder="1"/>
    <xf numFmtId="0" fontId="6" fillId="4" borderId="2" xfId="0" applyFont="1" applyFill="1" applyBorder="1"/>
    <xf numFmtId="0" fontId="2" fillId="5" borderId="0" xfId="0" applyFont="1" applyFill="1" applyAlignment="1">
      <alignment horizontal="center"/>
    </xf>
    <xf numFmtId="0" fontId="2" fillId="5" borderId="0" xfId="0" applyFont="1" applyFill="1"/>
    <xf numFmtId="0" fontId="3" fillId="2" borderId="1" xfId="0" applyFont="1" applyFill="1" applyBorder="1"/>
    <xf numFmtId="14" fontId="0" fillId="0" borderId="0" xfId="0" applyNumberFormat="1"/>
    <xf numFmtId="6" fontId="0" fillId="0" borderId="0" xfId="0" applyNumberFormat="1"/>
    <xf numFmtId="165" fontId="0" fillId="0" borderId="0" xfId="1" applyNumberFormat="1" applyFont="1"/>
    <xf numFmtId="167" fontId="0" fillId="0" borderId="0" xfId="0" applyNumberFormat="1"/>
    <xf numFmtId="165" fontId="4" fillId="3" borderId="0" xfId="0" applyNumberFormat="1" applyFont="1" applyFill="1" applyAlignment="1">
      <alignment horizontal="center"/>
    </xf>
    <xf numFmtId="0" fontId="8" fillId="6" borderId="0" xfId="0" applyFont="1" applyFill="1"/>
    <xf numFmtId="0" fontId="8" fillId="6" borderId="0" xfId="0" applyFont="1" applyFill="1" applyAlignment="1">
      <alignment horizontal="center"/>
    </xf>
    <xf numFmtId="166" fontId="0" fillId="0" borderId="0" xfId="0" applyNumberFormat="1"/>
    <xf numFmtId="165" fontId="0" fillId="0" borderId="0" xfId="0" applyNumberFormat="1"/>
    <xf numFmtId="0" fontId="3" fillId="7" borderId="0" xfId="0" applyFont="1" applyFill="1" applyAlignment="1">
      <alignment horizontal="center"/>
    </xf>
    <xf numFmtId="0" fontId="3" fillId="7" borderId="3" xfId="0" applyFont="1" applyFill="1" applyBorder="1"/>
    <xf numFmtId="0" fontId="3" fillId="7" borderId="4" xfId="0" applyFont="1" applyFill="1" applyBorder="1"/>
    <xf numFmtId="0" fontId="3" fillId="7" borderId="5" xfId="0" applyFont="1" applyFill="1" applyBorder="1"/>
    <xf numFmtId="165" fontId="0" fillId="0" borderId="6" xfId="0" applyNumberFormat="1" applyBorder="1"/>
    <xf numFmtId="166" fontId="0" fillId="0" borderId="7" xfId="0" applyNumberFormat="1" applyBorder="1"/>
    <xf numFmtId="165" fontId="0" fillId="0" borderId="8" xfId="0" applyNumberFormat="1" applyBorder="1"/>
    <xf numFmtId="165" fontId="0" fillId="0" borderId="9" xfId="0" applyNumberFormat="1" applyBorder="1"/>
    <xf numFmtId="166" fontId="0" fillId="0" borderId="10" xfId="0" applyNumberFormat="1" applyBorder="1"/>
    <xf numFmtId="165" fontId="0" fillId="0" borderId="0" xfId="1" applyNumberFormat="1" applyFont="1" applyFill="1" applyBorder="1"/>
    <xf numFmtId="164" fontId="0" fillId="0" borderId="0" xfId="1" applyNumberFormat="1" applyFont="1" applyFill="1" applyBorder="1"/>
    <xf numFmtId="0" fontId="0" fillId="0" borderId="0" xfId="2" applyFont="1"/>
    <xf numFmtId="164" fontId="0" fillId="0" borderId="0" xfId="3" applyNumberFormat="1" applyFont="1" applyFill="1" applyBorder="1"/>
    <xf numFmtId="0" fontId="9" fillId="0" borderId="0" xfId="4"/>
  </cellXfs>
  <cellStyles count="5">
    <cellStyle name="Currency" xfId="1" builtinId="4"/>
    <cellStyle name="Currency 2" xfId="3" xr:uid="{894AF85C-6E49-41C9-8761-97072EEEA2A2}"/>
    <cellStyle name="Hyperlink" xfId="4" builtinId="8"/>
    <cellStyle name="Normal" xfId="0" builtinId="0"/>
    <cellStyle name="Normal 2" xfId="2" xr:uid="{3B79883A-6417-4F89-ABA1-8AE4F5B96818}"/>
  </cellStyles>
  <dxfs count="5">
    <dxf>
      <numFmt numFmtId="164" formatCode="&quot;$&quot;#,##0.00"/>
    </dxf>
    <dxf>
      <numFmt numFmtId="0" formatCode="General"/>
    </dxf>
    <dxf>
      <numFmt numFmtId="164" formatCode="&quot;$&quot;#,##0.00"/>
    </dxf>
    <dxf>
      <border outline="0">
        <bottom style="thick">
          <color rgb="FF2563EB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ptos Narrow"/>
        <family val="2"/>
        <scheme val="minor"/>
      </font>
      <fill>
        <patternFill patternType="solid">
          <fgColor indexed="64"/>
          <bgColor rgb="FF2563EB"/>
        </patternFill>
      </fill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20F45B-C5CE-44F7-8BFE-082643589607}" name="Table1" displayName="Table1" ref="F4:J21" totalsRowShown="0" headerRowDxfId="4" headerRowBorderDxfId="3">
  <autoFilter ref="F4:J21" xr:uid="{21BB3BBD-27BE-4DA8-8442-14E65C5486D1}"/>
  <sortState xmlns:xlrd2="http://schemas.microsoft.com/office/spreadsheetml/2017/richdata2" ref="F5:J21">
    <sortCondition ref="G4:G21"/>
  </sortState>
  <tableColumns count="5">
    <tableColumn id="1" xr3:uid="{662DD8DB-D55D-4CC3-9103-EC4DF0FB1D49}" name="Product ID"/>
    <tableColumn id="2" xr3:uid="{1478D35A-EC70-4BF2-8C0F-AE0BCC76F1CF}" name="Product Name"/>
    <tableColumn id="3" xr3:uid="{57AE0F63-0861-46B0-8228-7B554475824E}" name="Column1"/>
    <tableColumn id="4" xr3:uid="{84F72B0E-7993-4FFB-97E9-E7845EB99BDE}" name="Category"/>
    <tableColumn id="5" xr3:uid="{F20BEF79-856F-4F49-8666-25A4C9C24906}" name="Price" dataDxfId="2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2ED2C14-2AC7-482B-AF2E-50506A8DF909}" name="Invoices" displayName="Invoices" ref="K6:O24" totalsRowShown="0">
  <autoFilter ref="K6:O24" xr:uid="{5C24887D-37ED-4D0C-9679-A5500E7CA749}"/>
  <sortState xmlns:xlrd2="http://schemas.microsoft.com/office/spreadsheetml/2017/richdata2" ref="K7:N24">
    <sortCondition ref="K6:K24"/>
  </sortState>
  <tableColumns count="5">
    <tableColumn id="1" xr3:uid="{3BE3DC91-AF78-4B40-A67A-74EF682CDC21}" name="Date"/>
    <tableColumn id="2" xr3:uid="{2C27E7BE-6E56-40DC-AB39-AF51DA15DFDF}" name="Customer"/>
    <tableColumn id="3" xr3:uid="{2266048E-734E-4DBC-B88E-2DCDD247EA3C}" name="Amount"/>
    <tableColumn id="4" xr3:uid="{FF56BEE8-1603-4A64-899C-9FDAC6099F42}" name="Status"/>
    <tableColumn id="5" xr3:uid="{8D3F3769-D01D-417C-8208-A67E0CDDCF11}" name="Terms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8E366A6-CB27-484F-89A1-F4416FFA8359}" name="Customers" displayName="Customers" ref="J4:K19" totalsRowShown="0">
  <autoFilter ref="J4:K19" xr:uid="{E8E366A6-CB27-484F-89A1-F4416FFA8359}"/>
  <tableColumns count="2">
    <tableColumn id="1" xr3:uid="{72FD1362-42FB-45D9-89FD-06EAFBE8266C}" name="ID"/>
    <tableColumn id="2" xr3:uid="{646C548E-F707-49AA-9F8B-C6F877F09650}" name="Customer Name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5A6F10-BE63-4018-833E-E70D1DB36D92}" name="ShipRates" displayName="ShipRates" ref="M4:N9" totalsRowShown="0">
  <autoFilter ref="M4:N9" xr:uid="{DE5A6F10-BE63-4018-833E-E70D1DB36D92}"/>
  <tableColumns count="2">
    <tableColumn id="1" xr3:uid="{0277793B-45DE-45F7-A5CC-D019D3DC1418}" name="Sales Amount"/>
    <tableColumn id="2" xr3:uid="{F3511C26-913E-48BA-AFAA-ABA084E17E96}" name="Ship Amount"/>
  </tableColumns>
  <tableStyleInfo name="TableStyleLight10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3FB578E-3ABB-49A5-A421-A2AF21B99BAF}" name="Table6" displayName="Table6" ref="B4:G59" totalsRowShown="0">
  <autoFilter ref="B4:G59" xr:uid="{D3FB578E-3ABB-49A5-A421-A2AF21B99BAF}"/>
  <tableColumns count="6">
    <tableColumn id="1" xr3:uid="{E65D6566-059E-4E30-AA2C-97ECB425DB87}" name="Order ID"/>
    <tableColumn id="2" xr3:uid="{291408EB-A44E-43C0-BA95-25E988F46E0F}" name="Customer ID"/>
    <tableColumn id="3" xr3:uid="{044FC7FB-6D96-467C-9647-586DDE6A6128}" name="Revenue"/>
    <tableColumn id="4" xr3:uid="{4D0AC6B3-793D-4966-856E-E02ADC83BC85}" name="Region"/>
    <tableColumn id="5" xr3:uid="{7BC9E365-C5AA-4FCE-B4AE-4D38058013FC}" name="Customer Name" dataDxfId="1">
      <calculatedColumnFormula>_xlfn.XLOOKUP(C5,Customers[ID],Customers[Customer Name],"")</calculatedColumnFormula>
    </tableColumn>
    <tableColumn id="6" xr3:uid="{79501C5D-6C6D-43CE-AF8F-D19264F801ED}" name="Shipping" dataDxfId="0">
      <calculatedColumnFormula>_xlfn.XLOOKUP(Table6[[#This Row],[Revenue]],ShipRates[Sales Amount],ShipRates[Ship Amount],0,1)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8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91E91AC4-4485-4CFB-B3F9-81EA1E842901}">
  <we:reference id="29673e3c-d826-4f00-92ee-162334a52b1a" version="1.0.0.8" store="EXCatalog" storeType="EXCatalog"/>
  <we:alternateReferences>
    <we:reference id="WA200009404" version="1.0.0.8" store="en-US" storeType="OMEX"/>
  </we:alternateReferences>
  <we:properties>
    <we:property name="claude.fileId" value="&quot;b4b8de47-92d0-4d77-a727-cede617486a3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functions/upgrade-vlookup-to-xlooku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B3BBD-27BE-4DA8-8442-14E65C5486D1}">
  <dimension ref="B1:J24"/>
  <sheetViews>
    <sheetView tabSelected="1" workbookViewId="0">
      <selection activeCell="C8" sqref="C8"/>
    </sheetView>
  </sheetViews>
  <sheetFormatPr defaultColWidth="9.140625" defaultRowHeight="15" x14ac:dyDescent="0.25"/>
  <cols>
    <col min="1" max="1" width="3.7109375" customWidth="1"/>
    <col min="2" max="2" width="19.140625" customWidth="1"/>
    <col min="3" max="3" width="9.7109375" customWidth="1"/>
    <col min="4" max="4" width="35.140625" bestFit="1" customWidth="1"/>
    <col min="6" max="6" width="11.85546875" bestFit="1" customWidth="1"/>
    <col min="7" max="7" width="20.140625" bestFit="1" customWidth="1"/>
    <col min="8" max="8" width="20.140625" customWidth="1"/>
    <col min="9" max="9" width="10.42578125" bestFit="1" customWidth="1"/>
    <col min="10" max="10" width="7.42578125" bestFit="1" customWidth="1"/>
  </cols>
  <sheetData>
    <row r="1" spans="2:10" s="7" customFormat="1" ht="30" customHeight="1" x14ac:dyDescent="0.35">
      <c r="B1" s="8" t="s">
        <v>80</v>
      </c>
    </row>
    <row r="4" spans="2:10" ht="15.75" thickBot="1" x14ac:dyDescent="0.3">
      <c r="B4" s="6" t="s">
        <v>22</v>
      </c>
      <c r="C4" s="3" t="s">
        <v>14</v>
      </c>
      <c r="F4" s="11" t="s">
        <v>0</v>
      </c>
      <c r="G4" s="11" t="s">
        <v>1</v>
      </c>
      <c r="H4" s="11" t="s">
        <v>81</v>
      </c>
      <c r="I4" s="11" t="s">
        <v>2</v>
      </c>
      <c r="J4" s="11" t="s">
        <v>3</v>
      </c>
    </row>
    <row r="5" spans="2:10" ht="15.75" thickTop="1" x14ac:dyDescent="0.25">
      <c r="F5" t="s">
        <v>11</v>
      </c>
      <c r="G5" t="s">
        <v>66</v>
      </c>
      <c r="I5" t="s">
        <v>67</v>
      </c>
      <c r="J5" s="1">
        <v>8.99</v>
      </c>
    </row>
    <row r="6" spans="2:10" x14ac:dyDescent="0.25">
      <c r="B6" s="10" t="s">
        <v>77</v>
      </c>
      <c r="C6" s="9" t="s">
        <v>3</v>
      </c>
      <c r="F6" t="s">
        <v>6</v>
      </c>
      <c r="G6" t="s">
        <v>58</v>
      </c>
      <c r="I6" t="s">
        <v>59</v>
      </c>
      <c r="J6" s="1">
        <v>12.99</v>
      </c>
    </row>
    <row r="7" spans="2:10" x14ac:dyDescent="0.25">
      <c r="B7" t="s">
        <v>23</v>
      </c>
      <c r="C7" s="1" t="str">
        <f>VLOOKUP(C4,$F$5:$J$21,4,FALSE)</f>
        <v>Meat</v>
      </c>
      <c r="F7" t="s">
        <v>10</v>
      </c>
      <c r="G7" t="s">
        <v>65</v>
      </c>
      <c r="I7" t="s">
        <v>55</v>
      </c>
      <c r="J7" s="1">
        <v>3.49</v>
      </c>
    </row>
    <row r="8" spans="2:10" x14ac:dyDescent="0.25">
      <c r="B8" t="s">
        <v>24</v>
      </c>
      <c r="C8" s="1">
        <f>_xlfn.XLOOKUP(C4,Table1[Product ID],Table1[Price])</f>
        <v>9.99</v>
      </c>
      <c r="F8" t="s">
        <v>12</v>
      </c>
      <c r="G8" t="s">
        <v>68</v>
      </c>
      <c r="I8" t="s">
        <v>55</v>
      </c>
      <c r="J8" s="1">
        <v>4.49</v>
      </c>
    </row>
    <row r="9" spans="2:10" x14ac:dyDescent="0.25">
      <c r="F9" t="s">
        <v>13</v>
      </c>
      <c r="G9" t="s">
        <v>69</v>
      </c>
      <c r="I9" t="s">
        <v>61</v>
      </c>
      <c r="J9" s="1">
        <v>7.29</v>
      </c>
    </row>
    <row r="10" spans="2:10" x14ac:dyDescent="0.25">
      <c r="F10" t="s">
        <v>14</v>
      </c>
      <c r="G10" t="s">
        <v>70</v>
      </c>
      <c r="I10" t="s">
        <v>64</v>
      </c>
      <c r="J10" s="1">
        <v>9.99</v>
      </c>
    </row>
    <row r="11" spans="2:10" x14ac:dyDescent="0.25">
      <c r="F11" t="s">
        <v>7</v>
      </c>
      <c r="G11" t="s">
        <v>60</v>
      </c>
      <c r="I11" t="s">
        <v>61</v>
      </c>
      <c r="J11" s="1">
        <v>6.29</v>
      </c>
    </row>
    <row r="12" spans="2:10" x14ac:dyDescent="0.25">
      <c r="F12" t="s">
        <v>8</v>
      </c>
      <c r="G12" t="s">
        <v>62</v>
      </c>
      <c r="I12" t="s">
        <v>61</v>
      </c>
      <c r="J12" s="1">
        <v>5.99</v>
      </c>
    </row>
    <row r="13" spans="2:10" x14ac:dyDescent="0.25">
      <c r="F13" t="s">
        <v>19</v>
      </c>
      <c r="G13" t="s">
        <v>75</v>
      </c>
      <c r="I13" t="s">
        <v>67</v>
      </c>
      <c r="J13" s="1">
        <v>6.99</v>
      </c>
    </row>
    <row r="14" spans="2:10" x14ac:dyDescent="0.25">
      <c r="F14" t="s">
        <v>15</v>
      </c>
      <c r="G14" t="s">
        <v>71</v>
      </c>
      <c r="I14" t="s">
        <v>67</v>
      </c>
      <c r="J14" s="1">
        <v>11.49</v>
      </c>
    </row>
    <row r="15" spans="2:10" x14ac:dyDescent="0.25">
      <c r="F15" t="s">
        <v>4</v>
      </c>
      <c r="G15" t="s">
        <v>54</v>
      </c>
      <c r="I15" t="s">
        <v>55</v>
      </c>
      <c r="J15" s="1">
        <v>4.99</v>
      </c>
    </row>
    <row r="16" spans="2:10" x14ac:dyDescent="0.25">
      <c r="F16" t="s">
        <v>17</v>
      </c>
      <c r="G16" t="s">
        <v>73</v>
      </c>
      <c r="I16" t="s">
        <v>67</v>
      </c>
      <c r="J16" s="1">
        <v>2.4900000000000002</v>
      </c>
    </row>
    <row r="17" spans="6:10" x14ac:dyDescent="0.25">
      <c r="F17" t="s">
        <v>9</v>
      </c>
      <c r="G17" t="s">
        <v>63</v>
      </c>
      <c r="I17" t="s">
        <v>64</v>
      </c>
      <c r="J17" s="1">
        <v>18.989999999999998</v>
      </c>
    </row>
    <row r="18" spans="6:10" x14ac:dyDescent="0.25">
      <c r="F18" t="s">
        <v>18</v>
      </c>
      <c r="G18" t="s">
        <v>74</v>
      </c>
      <c r="I18" t="s">
        <v>59</v>
      </c>
      <c r="J18" s="1">
        <v>14.99</v>
      </c>
    </row>
    <row r="19" spans="6:10" x14ac:dyDescent="0.25">
      <c r="F19" t="s">
        <v>5</v>
      </c>
      <c r="G19" t="s">
        <v>56</v>
      </c>
      <c r="I19" t="s">
        <v>57</v>
      </c>
      <c r="J19" s="1">
        <v>5.49</v>
      </c>
    </row>
    <row r="20" spans="6:10" x14ac:dyDescent="0.25">
      <c r="F20" t="s">
        <v>20</v>
      </c>
      <c r="G20" t="s">
        <v>76</v>
      </c>
      <c r="I20" t="s">
        <v>55</v>
      </c>
      <c r="J20" s="1"/>
    </row>
    <row r="21" spans="6:10" x14ac:dyDescent="0.25">
      <c r="F21" t="s">
        <v>16</v>
      </c>
      <c r="G21" t="s">
        <v>72</v>
      </c>
      <c r="I21" t="s">
        <v>61</v>
      </c>
      <c r="J21" s="1">
        <v>4.79</v>
      </c>
    </row>
    <row r="22" spans="6:10" x14ac:dyDescent="0.25">
      <c r="J22" s="1"/>
    </row>
    <row r="23" spans="6:10" x14ac:dyDescent="0.25">
      <c r="J23" s="1"/>
    </row>
    <row r="24" spans="6:10" x14ac:dyDescent="0.25">
      <c r="J24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DA6E0-409C-41C0-B878-1A501F805A6B}">
  <dimension ref="B1:I24"/>
  <sheetViews>
    <sheetView workbookViewId="0">
      <selection activeCell="C8" sqref="C8"/>
    </sheetView>
  </sheetViews>
  <sheetFormatPr defaultColWidth="9.140625" defaultRowHeight="15" x14ac:dyDescent="0.25"/>
  <cols>
    <col min="1" max="1" width="3.7109375" customWidth="1"/>
    <col min="2" max="2" width="19.140625" customWidth="1"/>
    <col min="3" max="3" width="9.7109375" customWidth="1"/>
    <col min="4" max="4" width="35.140625" bestFit="1" customWidth="1"/>
    <col min="6" max="6" width="11.85546875" bestFit="1" customWidth="1"/>
    <col min="7" max="7" width="20.140625" bestFit="1" customWidth="1"/>
    <col min="8" max="8" width="10.42578125" bestFit="1" customWidth="1"/>
    <col min="9" max="9" width="7.42578125" bestFit="1" customWidth="1"/>
  </cols>
  <sheetData>
    <row r="1" spans="2:9" s="7" customFormat="1" ht="30" customHeight="1" x14ac:dyDescent="0.35">
      <c r="B1" s="8" t="s">
        <v>78</v>
      </c>
    </row>
    <row r="4" spans="2:9" ht="15.75" thickBot="1" x14ac:dyDescent="0.3">
      <c r="B4" s="6" t="s">
        <v>22</v>
      </c>
      <c r="C4" s="3" t="s">
        <v>21</v>
      </c>
      <c r="F4" s="11" t="s">
        <v>0</v>
      </c>
      <c r="G4" s="11" t="s">
        <v>1</v>
      </c>
      <c r="H4" s="11" t="s">
        <v>2</v>
      </c>
      <c r="I4" s="11" t="s">
        <v>3</v>
      </c>
    </row>
    <row r="5" spans="2:9" ht="15.75" thickTop="1" x14ac:dyDescent="0.25">
      <c r="F5" t="s">
        <v>11</v>
      </c>
      <c r="G5" t="s">
        <v>66</v>
      </c>
      <c r="H5" t="s">
        <v>67</v>
      </c>
      <c r="I5" s="1">
        <v>8.99</v>
      </c>
    </row>
    <row r="6" spans="2:9" x14ac:dyDescent="0.25">
      <c r="B6" s="10" t="s">
        <v>77</v>
      </c>
      <c r="C6" s="9" t="s">
        <v>3</v>
      </c>
      <c r="F6" t="s">
        <v>6</v>
      </c>
      <c r="G6" t="s">
        <v>58</v>
      </c>
      <c r="H6" t="s">
        <v>59</v>
      </c>
      <c r="I6" s="1">
        <v>12.99</v>
      </c>
    </row>
    <row r="7" spans="2:9" x14ac:dyDescent="0.25">
      <c r="B7" t="s">
        <v>23</v>
      </c>
      <c r="C7" s="1" t="str">
        <f>IFERROR(VLOOKUP(C4,$F$5:$I$21,4,FALSE),"Not Found")</f>
        <v>Not Found</v>
      </c>
      <c r="F7" t="s">
        <v>10</v>
      </c>
      <c r="G7" t="s">
        <v>65</v>
      </c>
      <c r="H7" t="s">
        <v>55</v>
      </c>
      <c r="I7" s="1">
        <v>3.49</v>
      </c>
    </row>
    <row r="8" spans="2:9" x14ac:dyDescent="0.25">
      <c r="B8" t="s">
        <v>24</v>
      </c>
      <c r="C8" s="1" t="str">
        <f>_xlfn.XLOOKUP(C4,$F$5:$F$21,$I$5:$I$21,"Not Found")</f>
        <v>Not Found</v>
      </c>
      <c r="F8" t="s">
        <v>12</v>
      </c>
      <c r="G8" t="s">
        <v>68</v>
      </c>
      <c r="H8" t="s">
        <v>55</v>
      </c>
      <c r="I8" s="1">
        <v>4.49</v>
      </c>
    </row>
    <row r="9" spans="2:9" x14ac:dyDescent="0.25">
      <c r="F9" t="s">
        <v>13</v>
      </c>
      <c r="G9" t="s">
        <v>69</v>
      </c>
      <c r="H9" t="s">
        <v>61</v>
      </c>
      <c r="I9" s="1">
        <v>7.29</v>
      </c>
    </row>
    <row r="10" spans="2:9" x14ac:dyDescent="0.25">
      <c r="F10" t="s">
        <v>14</v>
      </c>
      <c r="G10" t="s">
        <v>70</v>
      </c>
      <c r="H10" t="s">
        <v>64</v>
      </c>
      <c r="I10" s="1">
        <v>9.99</v>
      </c>
    </row>
    <row r="11" spans="2:9" x14ac:dyDescent="0.25">
      <c r="F11" t="s">
        <v>7</v>
      </c>
      <c r="G11" t="s">
        <v>60</v>
      </c>
      <c r="H11" t="s">
        <v>61</v>
      </c>
      <c r="I11" s="1">
        <v>6.29</v>
      </c>
    </row>
    <row r="12" spans="2:9" x14ac:dyDescent="0.25">
      <c r="F12" t="s">
        <v>8</v>
      </c>
      <c r="G12" t="s">
        <v>62</v>
      </c>
      <c r="H12" t="s">
        <v>61</v>
      </c>
      <c r="I12" s="1">
        <v>5.99</v>
      </c>
    </row>
    <row r="13" spans="2:9" x14ac:dyDescent="0.25">
      <c r="F13" t="s">
        <v>19</v>
      </c>
      <c r="G13" t="s">
        <v>75</v>
      </c>
      <c r="H13" t="s">
        <v>67</v>
      </c>
      <c r="I13" s="1">
        <v>6.99</v>
      </c>
    </row>
    <row r="14" spans="2:9" x14ac:dyDescent="0.25">
      <c r="F14" t="s">
        <v>15</v>
      </c>
      <c r="G14" t="s">
        <v>71</v>
      </c>
      <c r="H14" t="s">
        <v>67</v>
      </c>
      <c r="I14" s="1">
        <v>11.49</v>
      </c>
    </row>
    <row r="15" spans="2:9" x14ac:dyDescent="0.25">
      <c r="F15" t="s">
        <v>4</v>
      </c>
      <c r="G15" t="s">
        <v>54</v>
      </c>
      <c r="H15" t="s">
        <v>55</v>
      </c>
      <c r="I15" s="1">
        <v>4.99</v>
      </c>
    </row>
    <row r="16" spans="2:9" x14ac:dyDescent="0.25">
      <c r="F16" t="s">
        <v>17</v>
      </c>
      <c r="G16" t="s">
        <v>73</v>
      </c>
      <c r="H16" t="s">
        <v>67</v>
      </c>
      <c r="I16" s="1">
        <v>2.4900000000000002</v>
      </c>
    </row>
    <row r="17" spans="6:9" x14ac:dyDescent="0.25">
      <c r="F17" t="s">
        <v>9</v>
      </c>
      <c r="G17" t="s">
        <v>63</v>
      </c>
      <c r="H17" t="s">
        <v>64</v>
      </c>
      <c r="I17" s="1">
        <v>18.989999999999998</v>
      </c>
    </row>
    <row r="18" spans="6:9" x14ac:dyDescent="0.25">
      <c r="F18" t="s">
        <v>18</v>
      </c>
      <c r="G18" t="s">
        <v>74</v>
      </c>
      <c r="H18" t="s">
        <v>59</v>
      </c>
      <c r="I18" s="1">
        <v>14.99</v>
      </c>
    </row>
    <row r="19" spans="6:9" x14ac:dyDescent="0.25">
      <c r="F19" t="s">
        <v>5</v>
      </c>
      <c r="G19" t="s">
        <v>56</v>
      </c>
      <c r="H19" t="s">
        <v>57</v>
      </c>
      <c r="I19" s="1">
        <v>5.49</v>
      </c>
    </row>
    <row r="20" spans="6:9" x14ac:dyDescent="0.25">
      <c r="F20" t="s">
        <v>20</v>
      </c>
      <c r="G20" t="s">
        <v>76</v>
      </c>
      <c r="H20" t="s">
        <v>55</v>
      </c>
      <c r="I20" s="1"/>
    </row>
    <row r="21" spans="6:9" x14ac:dyDescent="0.25">
      <c r="F21" t="s">
        <v>16</v>
      </c>
      <c r="G21" t="s">
        <v>72</v>
      </c>
      <c r="H21" t="s">
        <v>61</v>
      </c>
      <c r="I21" s="1">
        <v>4.79</v>
      </c>
    </row>
    <row r="22" spans="6:9" x14ac:dyDescent="0.25">
      <c r="I22" s="1"/>
    </row>
    <row r="23" spans="6:9" x14ac:dyDescent="0.25">
      <c r="I23" s="1"/>
    </row>
    <row r="24" spans="6:9" x14ac:dyDescent="0.25">
      <c r="I24" s="1"/>
    </row>
  </sheetData>
  <autoFilter ref="F4:I21" xr:uid="{DA1DA6E0-409C-41C0-B878-1A501F805A6B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0FB2C-4EA0-4E65-BB89-133A8596B7B1}">
  <dimension ref="B1:I24"/>
  <sheetViews>
    <sheetView workbookViewId="0">
      <selection activeCell="C9" sqref="C9"/>
    </sheetView>
  </sheetViews>
  <sheetFormatPr defaultColWidth="9.140625" defaultRowHeight="15" x14ac:dyDescent="0.25"/>
  <cols>
    <col min="1" max="1" width="3.7109375" customWidth="1"/>
    <col min="2" max="2" width="19.140625" customWidth="1"/>
    <col min="3" max="3" width="9.7109375" customWidth="1"/>
    <col min="4" max="4" width="35.140625" bestFit="1" customWidth="1"/>
    <col min="6" max="6" width="10.42578125" bestFit="1" customWidth="1"/>
    <col min="7" max="7" width="11.85546875" bestFit="1" customWidth="1"/>
    <col min="8" max="8" width="20.140625" bestFit="1" customWidth="1"/>
    <col min="9" max="9" width="7.42578125" bestFit="1" customWidth="1"/>
  </cols>
  <sheetData>
    <row r="1" spans="2:9" s="7" customFormat="1" ht="30" customHeight="1" x14ac:dyDescent="0.35">
      <c r="B1" s="8" t="s">
        <v>79</v>
      </c>
    </row>
    <row r="4" spans="2:9" ht="15.75" thickBot="1" x14ac:dyDescent="0.3">
      <c r="B4" s="6" t="s">
        <v>22</v>
      </c>
      <c r="C4" s="3" t="s">
        <v>14</v>
      </c>
      <c r="F4" s="11" t="s">
        <v>2</v>
      </c>
      <c r="G4" s="11" t="s">
        <v>0</v>
      </c>
      <c r="H4" s="11" t="s">
        <v>1</v>
      </c>
      <c r="I4" s="11" t="s">
        <v>3</v>
      </c>
    </row>
    <row r="5" spans="2:9" ht="15.75" thickTop="1" x14ac:dyDescent="0.25">
      <c r="F5" t="s">
        <v>67</v>
      </c>
      <c r="G5" t="s">
        <v>11</v>
      </c>
      <c r="H5" t="s">
        <v>66</v>
      </c>
      <c r="I5" s="1">
        <v>8.99</v>
      </c>
    </row>
    <row r="6" spans="2:9" x14ac:dyDescent="0.25">
      <c r="B6" s="10" t="s">
        <v>77</v>
      </c>
      <c r="C6" s="9" t="s">
        <v>2</v>
      </c>
      <c r="F6" t="s">
        <v>59</v>
      </c>
      <c r="G6" t="s">
        <v>6</v>
      </c>
      <c r="H6" t="s">
        <v>58</v>
      </c>
      <c r="I6" s="1">
        <v>12.99</v>
      </c>
    </row>
    <row r="7" spans="2:9" x14ac:dyDescent="0.25">
      <c r="B7" t="s">
        <v>83</v>
      </c>
      <c r="C7" t="str">
        <f>VLOOKUP(C4,CHOOSE({1,2},$G$5:$G$21,$F$5:$F$21),2,FALSE)</f>
        <v>Meat</v>
      </c>
      <c r="F7" t="s">
        <v>55</v>
      </c>
      <c r="G7" t="s">
        <v>10</v>
      </c>
      <c r="H7" t="s">
        <v>65</v>
      </c>
      <c r="I7" s="1">
        <v>3.49</v>
      </c>
    </row>
    <row r="8" spans="2:9" x14ac:dyDescent="0.25">
      <c r="B8" t="s">
        <v>82</v>
      </c>
      <c r="C8" t="str">
        <f>INDEX($F$5:$F$21,MATCH(C4,$G$5:$G$21,0))</f>
        <v>Meat</v>
      </c>
      <c r="F8" t="s">
        <v>55</v>
      </c>
      <c r="G8" t="s">
        <v>12</v>
      </c>
      <c r="H8" t="s">
        <v>68</v>
      </c>
      <c r="I8" s="1">
        <v>4.49</v>
      </c>
    </row>
    <row r="9" spans="2:9" x14ac:dyDescent="0.25">
      <c r="B9" t="s">
        <v>24</v>
      </c>
      <c r="C9" t="str">
        <f>_xlfn.XLOOKUP(C4,$G$5:$G$21,$F$5:$F$21)</f>
        <v>Meat</v>
      </c>
      <c r="F9" t="s">
        <v>61</v>
      </c>
      <c r="G9" t="s">
        <v>13</v>
      </c>
      <c r="H9" t="s">
        <v>69</v>
      </c>
      <c r="I9" s="1">
        <v>7.29</v>
      </c>
    </row>
    <row r="10" spans="2:9" x14ac:dyDescent="0.25">
      <c r="F10" t="s">
        <v>64</v>
      </c>
      <c r="G10" t="s">
        <v>14</v>
      </c>
      <c r="H10" t="s">
        <v>70</v>
      </c>
      <c r="I10" s="1">
        <v>9.99</v>
      </c>
    </row>
    <row r="11" spans="2:9" x14ac:dyDescent="0.25">
      <c r="F11" t="s">
        <v>61</v>
      </c>
      <c r="G11" t="s">
        <v>7</v>
      </c>
      <c r="H11" t="s">
        <v>60</v>
      </c>
      <c r="I11" s="1">
        <v>6.29</v>
      </c>
    </row>
    <row r="12" spans="2:9" x14ac:dyDescent="0.25">
      <c r="F12" t="s">
        <v>61</v>
      </c>
      <c r="G12" t="s">
        <v>8</v>
      </c>
      <c r="H12" t="s">
        <v>62</v>
      </c>
      <c r="I12" s="1">
        <v>5.99</v>
      </c>
    </row>
    <row r="13" spans="2:9" x14ac:dyDescent="0.25">
      <c r="F13" t="s">
        <v>67</v>
      </c>
      <c r="G13" t="s">
        <v>19</v>
      </c>
      <c r="H13" t="s">
        <v>75</v>
      </c>
      <c r="I13" s="1">
        <v>6.99</v>
      </c>
    </row>
    <row r="14" spans="2:9" x14ac:dyDescent="0.25">
      <c r="F14" t="s">
        <v>67</v>
      </c>
      <c r="G14" t="s">
        <v>15</v>
      </c>
      <c r="H14" t="s">
        <v>71</v>
      </c>
      <c r="I14" s="1">
        <v>11.49</v>
      </c>
    </row>
    <row r="15" spans="2:9" x14ac:dyDescent="0.25">
      <c r="F15" t="s">
        <v>55</v>
      </c>
      <c r="G15" t="s">
        <v>4</v>
      </c>
      <c r="H15" t="s">
        <v>54</v>
      </c>
      <c r="I15" s="1">
        <v>4.99</v>
      </c>
    </row>
    <row r="16" spans="2:9" x14ac:dyDescent="0.25">
      <c r="F16" t="s">
        <v>67</v>
      </c>
      <c r="G16" t="s">
        <v>17</v>
      </c>
      <c r="H16" t="s">
        <v>73</v>
      </c>
      <c r="I16" s="1">
        <v>2.4900000000000002</v>
      </c>
    </row>
    <row r="17" spans="6:9" x14ac:dyDescent="0.25">
      <c r="F17" t="s">
        <v>64</v>
      </c>
      <c r="G17" t="s">
        <v>9</v>
      </c>
      <c r="H17" t="s">
        <v>63</v>
      </c>
      <c r="I17" s="1">
        <v>18.989999999999998</v>
      </c>
    </row>
    <row r="18" spans="6:9" x14ac:dyDescent="0.25">
      <c r="F18" t="s">
        <v>59</v>
      </c>
      <c r="G18" t="s">
        <v>18</v>
      </c>
      <c r="H18" t="s">
        <v>74</v>
      </c>
      <c r="I18" s="1">
        <v>14.99</v>
      </c>
    </row>
    <row r="19" spans="6:9" x14ac:dyDescent="0.25">
      <c r="F19" t="s">
        <v>57</v>
      </c>
      <c r="G19" t="s">
        <v>5</v>
      </c>
      <c r="H19" t="s">
        <v>56</v>
      </c>
      <c r="I19" s="1">
        <v>5.49</v>
      </c>
    </row>
    <row r="20" spans="6:9" x14ac:dyDescent="0.25">
      <c r="F20" t="s">
        <v>55</v>
      </c>
      <c r="G20" t="s">
        <v>20</v>
      </c>
      <c r="H20" t="s">
        <v>76</v>
      </c>
      <c r="I20" s="1"/>
    </row>
    <row r="21" spans="6:9" x14ac:dyDescent="0.25">
      <c r="F21" t="s">
        <v>61</v>
      </c>
      <c r="G21" t="s">
        <v>16</v>
      </c>
      <c r="H21" t="s">
        <v>72</v>
      </c>
      <c r="I21" s="1">
        <v>4.79</v>
      </c>
    </row>
    <row r="22" spans="6:9" x14ac:dyDescent="0.25">
      <c r="I22" s="1"/>
    </row>
    <row r="23" spans="6:9" x14ac:dyDescent="0.25">
      <c r="I23" s="1"/>
    </row>
    <row r="24" spans="6:9" x14ac:dyDescent="0.25">
      <c r="I24" s="1"/>
    </row>
  </sheetData>
  <autoFilter ref="F4:I21" xr:uid="{4A00FB2C-4EA0-4E65-BB89-133A8596B7B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672DC-1B8C-4435-9E5B-F50FC9837ECC}">
  <dimension ref="B1:K11"/>
  <sheetViews>
    <sheetView workbookViewId="0">
      <selection activeCell="C7" sqref="C7"/>
    </sheetView>
  </sheetViews>
  <sheetFormatPr defaultRowHeight="15" x14ac:dyDescent="0.25"/>
  <cols>
    <col min="1" max="1" width="3.5703125" customWidth="1"/>
    <col min="2" max="2" width="17.28515625" customWidth="1"/>
    <col min="3" max="3" width="13.140625" customWidth="1"/>
    <col min="4" max="4" width="18" customWidth="1"/>
    <col min="5" max="5" width="8.140625" customWidth="1"/>
    <col min="6" max="11" width="8" bestFit="1" customWidth="1"/>
  </cols>
  <sheetData>
    <row r="1" spans="2:11" s="7" customFormat="1" ht="30" customHeight="1" x14ac:dyDescent="0.35">
      <c r="B1" s="8" t="s">
        <v>84</v>
      </c>
    </row>
    <row r="4" spans="2:11" x14ac:dyDescent="0.25">
      <c r="B4" s="5" t="s">
        <v>35</v>
      </c>
      <c r="C4" s="3" t="s">
        <v>31</v>
      </c>
    </row>
    <row r="6" spans="2:11" ht="15.75" thickBot="1" x14ac:dyDescent="0.3">
      <c r="B6" s="10" t="s">
        <v>77</v>
      </c>
      <c r="C6" s="9" t="s">
        <v>41</v>
      </c>
      <c r="E6" s="4" t="s">
        <v>37</v>
      </c>
      <c r="F6" s="4" t="s">
        <v>28</v>
      </c>
      <c r="G6" s="4" t="s">
        <v>29</v>
      </c>
      <c r="H6" s="4" t="s">
        <v>30</v>
      </c>
      <c r="I6" s="4" t="s">
        <v>31</v>
      </c>
      <c r="J6" s="4" t="s">
        <v>32</v>
      </c>
      <c r="K6" s="4" t="s">
        <v>33</v>
      </c>
    </row>
    <row r="7" spans="2:11" ht="15.75" thickTop="1" x14ac:dyDescent="0.25">
      <c r="B7" t="s">
        <v>36</v>
      </c>
      <c r="C7" s="14">
        <f>HLOOKUP(C4,$F$6:$K$11,5,FALSE)</f>
        <v>0</v>
      </c>
      <c r="E7" s="2" t="s">
        <v>38</v>
      </c>
      <c r="F7" s="13">
        <v>33340</v>
      </c>
      <c r="G7" s="13">
        <v>41846</v>
      </c>
      <c r="H7" s="13">
        <v>24305</v>
      </c>
      <c r="I7" s="13">
        <v>85072</v>
      </c>
      <c r="J7" s="13">
        <v>62718</v>
      </c>
      <c r="K7" s="13">
        <v>25043</v>
      </c>
    </row>
    <row r="8" spans="2:11" x14ac:dyDescent="0.25">
      <c r="B8" t="s">
        <v>24</v>
      </c>
      <c r="C8" s="14">
        <f>_xlfn.XLOOKUP(C4,$F$6:$K$6,$F$11:$K$11)</f>
        <v>77838</v>
      </c>
      <c r="E8" s="2" t="s">
        <v>39</v>
      </c>
      <c r="F8" s="13">
        <v>59583</v>
      </c>
      <c r="G8" s="13">
        <v>78389</v>
      </c>
      <c r="H8" s="13">
        <v>81213</v>
      </c>
      <c r="I8" s="13">
        <v>45958</v>
      </c>
      <c r="J8" s="13">
        <v>31713</v>
      </c>
      <c r="K8" s="13">
        <v>51313</v>
      </c>
    </row>
    <row r="9" spans="2:11" x14ac:dyDescent="0.25">
      <c r="E9" s="2" t="s">
        <v>40</v>
      </c>
      <c r="F9" s="13">
        <v>52795</v>
      </c>
      <c r="G9" s="13">
        <v>17657</v>
      </c>
      <c r="H9" s="13">
        <v>73669</v>
      </c>
      <c r="I9" s="13">
        <v>60655</v>
      </c>
      <c r="J9" s="13">
        <v>30255</v>
      </c>
      <c r="K9" s="13">
        <v>44331</v>
      </c>
    </row>
    <row r="10" spans="2:11" x14ac:dyDescent="0.25">
      <c r="E10" s="2"/>
      <c r="F10" s="13"/>
      <c r="G10" s="13"/>
      <c r="H10" s="13"/>
      <c r="I10" s="13"/>
      <c r="J10" s="13"/>
      <c r="K10" s="13"/>
    </row>
    <row r="11" spans="2:11" x14ac:dyDescent="0.25">
      <c r="E11" s="2" t="s">
        <v>41</v>
      </c>
      <c r="F11" s="13">
        <v>26054</v>
      </c>
      <c r="G11" s="13">
        <v>56449</v>
      </c>
      <c r="H11" s="13">
        <v>58343</v>
      </c>
      <c r="I11" s="13">
        <v>77838</v>
      </c>
      <c r="J11" s="13">
        <v>66865</v>
      </c>
      <c r="K11" s="13">
        <v>48193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7BEC7-D946-43CF-A510-35DB9D15B356}">
  <dimension ref="B1:K16"/>
  <sheetViews>
    <sheetView workbookViewId="0">
      <selection activeCell="C9" sqref="C9"/>
    </sheetView>
  </sheetViews>
  <sheetFormatPr defaultRowHeight="15" x14ac:dyDescent="0.25"/>
  <cols>
    <col min="1" max="1" width="3.5703125" customWidth="1"/>
    <col min="2" max="2" width="17.28515625" customWidth="1"/>
    <col min="3" max="3" width="13.140625" customWidth="1"/>
    <col min="4" max="4" width="18" customWidth="1"/>
    <col min="5" max="5" width="8.140625" customWidth="1"/>
    <col min="6" max="11" width="8" bestFit="1" customWidth="1"/>
  </cols>
  <sheetData>
    <row r="1" spans="2:11" s="7" customFormat="1" ht="30" customHeight="1" x14ac:dyDescent="0.35">
      <c r="B1" s="8" t="s">
        <v>85</v>
      </c>
    </row>
    <row r="4" spans="2:11" x14ac:dyDescent="0.25">
      <c r="B4" s="5" t="s">
        <v>35</v>
      </c>
      <c r="C4" s="3" t="s">
        <v>31</v>
      </c>
    </row>
    <row r="5" spans="2:11" x14ac:dyDescent="0.25">
      <c r="B5" s="2" t="s">
        <v>42</v>
      </c>
      <c r="C5" s="3" t="s">
        <v>41</v>
      </c>
    </row>
    <row r="7" spans="2:11" x14ac:dyDescent="0.25">
      <c r="B7" s="10" t="s">
        <v>77</v>
      </c>
      <c r="C7" s="9" t="s">
        <v>27</v>
      </c>
    </row>
    <row r="8" spans="2:11" x14ac:dyDescent="0.25">
      <c r="B8" t="s">
        <v>82</v>
      </c>
      <c r="C8" s="14">
        <f>INDEX($F$13:$K$16,MATCH(C5,$E$13:$E$16,0),MATCH(C4,$F$12:$K$12,0))</f>
        <v>77838</v>
      </c>
    </row>
    <row r="9" spans="2:11" x14ac:dyDescent="0.25">
      <c r="B9" t="s">
        <v>24</v>
      </c>
      <c r="C9" s="14" cm="1">
        <f t="array" ref="C9">_xlfn.XLOOKUP(C4,$F$12:$K$12,_xlfn.XLOOKUP(C5,$E$13:$E$16,$F$13:$K$16))</f>
        <v>77838</v>
      </c>
    </row>
    <row r="12" spans="2:11" ht="15.75" thickBot="1" x14ac:dyDescent="0.3">
      <c r="E12" s="4" t="s">
        <v>37</v>
      </c>
      <c r="F12" s="4" t="s">
        <v>28</v>
      </c>
      <c r="G12" s="4" t="s">
        <v>29</v>
      </c>
      <c r="H12" s="4" t="s">
        <v>30</v>
      </c>
      <c r="I12" s="4" t="s">
        <v>31</v>
      </c>
      <c r="J12" s="4" t="s">
        <v>32</v>
      </c>
      <c r="K12" s="4" t="s">
        <v>33</v>
      </c>
    </row>
    <row r="13" spans="2:11" ht="15.75" thickTop="1" x14ac:dyDescent="0.25">
      <c r="E13" s="2" t="s">
        <v>38</v>
      </c>
      <c r="F13" s="13">
        <v>33340</v>
      </c>
      <c r="G13" s="13">
        <v>41846</v>
      </c>
      <c r="H13" s="13">
        <v>24305</v>
      </c>
      <c r="I13" s="13">
        <v>85072</v>
      </c>
      <c r="J13" s="13">
        <v>62718</v>
      </c>
      <c r="K13" s="13">
        <v>25043</v>
      </c>
    </row>
    <row r="14" spans="2:11" x14ac:dyDescent="0.25">
      <c r="E14" s="2" t="s">
        <v>39</v>
      </c>
      <c r="F14" s="13">
        <v>59583</v>
      </c>
      <c r="G14" s="13">
        <v>78389</v>
      </c>
      <c r="H14" s="13">
        <v>81213</v>
      </c>
      <c r="I14" s="13">
        <v>45958</v>
      </c>
      <c r="J14" s="13">
        <v>31713</v>
      </c>
      <c r="K14" s="13">
        <v>51313</v>
      </c>
    </row>
    <row r="15" spans="2:11" x14ac:dyDescent="0.25">
      <c r="E15" s="2" t="s">
        <v>40</v>
      </c>
      <c r="F15" s="13">
        <v>52795</v>
      </c>
      <c r="G15" s="13">
        <v>17657</v>
      </c>
      <c r="H15" s="13">
        <v>73669</v>
      </c>
      <c r="I15" s="13">
        <v>60655</v>
      </c>
      <c r="J15" s="13">
        <v>30255</v>
      </c>
      <c r="K15" s="13">
        <v>44331</v>
      </c>
    </row>
    <row r="16" spans="2:11" x14ac:dyDescent="0.25">
      <c r="E16" s="2" t="s">
        <v>41</v>
      </c>
      <c r="F16" s="13">
        <v>26054</v>
      </c>
      <c r="G16" s="13">
        <v>56449</v>
      </c>
      <c r="H16" s="13">
        <v>58343</v>
      </c>
      <c r="I16" s="13">
        <v>77838</v>
      </c>
      <c r="J16" s="13">
        <v>66865</v>
      </c>
      <c r="K16" s="13">
        <v>48193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887D-37ED-4D0C-9679-A5500E7CA749}">
  <dimension ref="B1:O24"/>
  <sheetViews>
    <sheetView workbookViewId="0">
      <selection activeCell="C7" sqref="C7"/>
    </sheetView>
  </sheetViews>
  <sheetFormatPr defaultRowHeight="15" x14ac:dyDescent="0.25"/>
  <cols>
    <col min="1" max="1" width="3.5703125" customWidth="1"/>
    <col min="2" max="2" width="18.140625" customWidth="1"/>
    <col min="3" max="3" width="15" customWidth="1"/>
    <col min="4" max="9" width="8.7109375" customWidth="1"/>
    <col min="10" max="10" width="8.42578125" bestFit="1" customWidth="1"/>
    <col min="11" max="11" width="10.140625" bestFit="1" customWidth="1"/>
    <col min="12" max="12" width="14.140625" bestFit="1" customWidth="1"/>
    <col min="13" max="13" width="9.5703125" bestFit="1" customWidth="1"/>
    <col min="14" max="14" width="8.42578125" bestFit="1" customWidth="1"/>
    <col min="15" max="15" width="8.42578125" customWidth="1"/>
  </cols>
  <sheetData>
    <row r="1" spans="2:15" s="7" customFormat="1" ht="30" customHeight="1" x14ac:dyDescent="0.35">
      <c r="B1" s="8" t="s">
        <v>86</v>
      </c>
    </row>
    <row r="4" spans="2:15" x14ac:dyDescent="0.25">
      <c r="B4" s="5" t="s">
        <v>53</v>
      </c>
      <c r="C4" s="3" t="s">
        <v>50</v>
      </c>
    </row>
    <row r="6" spans="2:15" x14ac:dyDescent="0.25">
      <c r="B6" s="10" t="s">
        <v>77</v>
      </c>
      <c r="C6" s="9" t="s">
        <v>87</v>
      </c>
      <c r="K6" t="s">
        <v>43</v>
      </c>
      <c r="L6" t="s">
        <v>44</v>
      </c>
      <c r="M6" t="s">
        <v>27</v>
      </c>
      <c r="N6" t="s">
        <v>45</v>
      </c>
      <c r="O6" t="s">
        <v>88</v>
      </c>
    </row>
    <row r="7" spans="2:15" x14ac:dyDescent="0.25">
      <c r="B7" t="s">
        <v>24</v>
      </c>
      <c r="C7" s="12" cm="1">
        <f t="array" ref="C7:F7">_xlfn.XLOOKUP(C4,Invoices[Customer],Invoices[[Date]:[Status]],,,-1)</f>
        <v>45507</v>
      </c>
      <c r="D7" t="str">
        <v>BrightPath Co</v>
      </c>
      <c r="E7">
        <v>1890</v>
      </c>
      <c r="F7" t="str">
        <v>Paid</v>
      </c>
      <c r="K7" s="15">
        <v>45296</v>
      </c>
      <c r="L7" t="s">
        <v>46</v>
      </c>
      <c r="M7" s="1">
        <v>1250</v>
      </c>
      <c r="N7" t="s">
        <v>47</v>
      </c>
      <c r="O7">
        <v>30</v>
      </c>
    </row>
    <row r="8" spans="2:15" x14ac:dyDescent="0.25">
      <c r="K8" s="15">
        <v>45303</v>
      </c>
      <c r="L8" t="s">
        <v>48</v>
      </c>
      <c r="M8" s="1">
        <v>875</v>
      </c>
      <c r="N8" t="s">
        <v>47</v>
      </c>
      <c r="O8">
        <v>30</v>
      </c>
    </row>
    <row r="9" spans="2:15" x14ac:dyDescent="0.25">
      <c r="K9" s="15">
        <v>45325</v>
      </c>
      <c r="L9" t="s">
        <v>49</v>
      </c>
      <c r="M9" s="1">
        <v>2340</v>
      </c>
      <c r="N9" t="s">
        <v>47</v>
      </c>
      <c r="O9">
        <v>30</v>
      </c>
    </row>
    <row r="10" spans="2:15" x14ac:dyDescent="0.25">
      <c r="K10" s="15">
        <v>45340</v>
      </c>
      <c r="L10" t="s">
        <v>46</v>
      </c>
      <c r="M10" s="1">
        <v>980</v>
      </c>
      <c r="N10" t="s">
        <v>47</v>
      </c>
      <c r="O10">
        <v>30</v>
      </c>
    </row>
    <row r="11" spans="2:15" x14ac:dyDescent="0.25">
      <c r="K11" s="15">
        <v>45352</v>
      </c>
      <c r="L11" t="s">
        <v>50</v>
      </c>
      <c r="M11" s="1">
        <v>1560</v>
      </c>
      <c r="N11" t="s">
        <v>47</v>
      </c>
      <c r="O11">
        <v>30</v>
      </c>
    </row>
    <row r="12" spans="2:15" x14ac:dyDescent="0.25">
      <c r="K12" s="15">
        <v>45366</v>
      </c>
      <c r="L12" t="s">
        <v>48</v>
      </c>
      <c r="M12" s="1">
        <v>2100</v>
      </c>
      <c r="N12" t="s">
        <v>47</v>
      </c>
      <c r="O12">
        <v>30</v>
      </c>
    </row>
    <row r="13" spans="2:15" x14ac:dyDescent="0.25">
      <c r="K13" s="15">
        <v>45384</v>
      </c>
      <c r="L13" t="s">
        <v>49</v>
      </c>
      <c r="M13" s="1">
        <v>1875</v>
      </c>
      <c r="N13" t="s">
        <v>47</v>
      </c>
      <c r="O13">
        <v>30</v>
      </c>
    </row>
    <row r="14" spans="2:15" x14ac:dyDescent="0.25">
      <c r="K14" s="15">
        <v>45402</v>
      </c>
      <c r="L14" t="s">
        <v>46</v>
      </c>
      <c r="M14" s="1">
        <v>3200</v>
      </c>
      <c r="N14" t="s">
        <v>47</v>
      </c>
      <c r="O14">
        <v>60</v>
      </c>
    </row>
    <row r="15" spans="2:15" x14ac:dyDescent="0.25">
      <c r="K15" s="15">
        <v>45420</v>
      </c>
      <c r="L15" t="s">
        <v>51</v>
      </c>
      <c r="M15" s="1">
        <v>445</v>
      </c>
      <c r="N15" t="s">
        <v>47</v>
      </c>
      <c r="O15">
        <v>30</v>
      </c>
    </row>
    <row r="16" spans="2:15" x14ac:dyDescent="0.25">
      <c r="K16" s="15">
        <v>45434</v>
      </c>
      <c r="L16" t="s">
        <v>50</v>
      </c>
      <c r="M16" s="1">
        <v>2780</v>
      </c>
      <c r="N16" t="s">
        <v>52</v>
      </c>
      <c r="O16">
        <v>90</v>
      </c>
    </row>
    <row r="17" spans="11:15" x14ac:dyDescent="0.25">
      <c r="K17" s="15">
        <v>45453</v>
      </c>
      <c r="L17" t="s">
        <v>48</v>
      </c>
      <c r="M17" s="1">
        <v>1650</v>
      </c>
      <c r="N17" t="s">
        <v>47</v>
      </c>
      <c r="O17">
        <v>90</v>
      </c>
    </row>
    <row r="18" spans="11:15" x14ac:dyDescent="0.25">
      <c r="K18" s="15">
        <v>45468</v>
      </c>
      <c r="L18" t="s">
        <v>46</v>
      </c>
      <c r="M18" s="1">
        <v>1420</v>
      </c>
      <c r="N18" t="s">
        <v>52</v>
      </c>
      <c r="O18">
        <v>30</v>
      </c>
    </row>
    <row r="19" spans="11:15" x14ac:dyDescent="0.25">
      <c r="K19" s="15">
        <v>45478</v>
      </c>
      <c r="L19" t="s">
        <v>49</v>
      </c>
      <c r="M19" s="1">
        <v>3050</v>
      </c>
      <c r="N19" t="s">
        <v>47</v>
      </c>
      <c r="O19">
        <v>60</v>
      </c>
    </row>
    <row r="20" spans="11:15" x14ac:dyDescent="0.25">
      <c r="K20" s="15">
        <v>45492</v>
      </c>
      <c r="L20" t="s">
        <v>51</v>
      </c>
      <c r="M20" s="1">
        <v>920</v>
      </c>
      <c r="N20" t="s">
        <v>47</v>
      </c>
      <c r="O20">
        <v>30</v>
      </c>
    </row>
    <row r="21" spans="11:15" x14ac:dyDescent="0.25">
      <c r="K21" s="15">
        <v>45507</v>
      </c>
      <c r="L21" t="s">
        <v>50</v>
      </c>
      <c r="M21" s="1">
        <v>1890</v>
      </c>
      <c r="N21" t="s">
        <v>47</v>
      </c>
      <c r="O21">
        <v>30</v>
      </c>
    </row>
    <row r="22" spans="11:15" x14ac:dyDescent="0.25">
      <c r="K22" s="15">
        <v>45522</v>
      </c>
      <c r="L22" t="s">
        <v>48</v>
      </c>
      <c r="M22" s="1">
        <v>2450</v>
      </c>
      <c r="N22" t="s">
        <v>52</v>
      </c>
      <c r="O22">
        <v>30</v>
      </c>
    </row>
    <row r="23" spans="11:15" x14ac:dyDescent="0.25">
      <c r="K23" s="15">
        <v>45537</v>
      </c>
      <c r="L23" t="s">
        <v>46</v>
      </c>
      <c r="M23" s="1">
        <v>1780</v>
      </c>
      <c r="N23" t="s">
        <v>47</v>
      </c>
      <c r="O23">
        <v>30</v>
      </c>
    </row>
    <row r="24" spans="11:15" x14ac:dyDescent="0.25">
      <c r="K24" s="15">
        <v>45550</v>
      </c>
      <c r="L24" t="s">
        <v>49</v>
      </c>
      <c r="M24" s="1">
        <v>2200</v>
      </c>
      <c r="N24" t="s">
        <v>52</v>
      </c>
      <c r="O24">
        <v>30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86DBF-BBC3-4F86-80B2-B9141A2DADBC}">
  <dimension ref="B1:K11"/>
  <sheetViews>
    <sheetView workbookViewId="0">
      <selection activeCell="C7" sqref="C7"/>
    </sheetView>
  </sheetViews>
  <sheetFormatPr defaultRowHeight="15" x14ac:dyDescent="0.25"/>
  <cols>
    <col min="1" max="1" width="3.5703125" customWidth="1"/>
    <col min="2" max="2" width="18.85546875" customWidth="1"/>
    <col min="3" max="3" width="17.42578125" customWidth="1"/>
    <col min="4" max="9" width="8.5703125" customWidth="1"/>
    <col min="10" max="10" width="8.85546875" bestFit="1" customWidth="1"/>
    <col min="11" max="11" width="15.5703125" bestFit="1" customWidth="1"/>
  </cols>
  <sheetData>
    <row r="1" spans="2:11" s="7" customFormat="1" ht="30" customHeight="1" x14ac:dyDescent="0.35">
      <c r="B1" s="8" t="s">
        <v>91</v>
      </c>
    </row>
    <row r="4" spans="2:11" x14ac:dyDescent="0.25">
      <c r="B4" s="21" t="s">
        <v>89</v>
      </c>
      <c r="C4" s="16">
        <v>37500</v>
      </c>
    </row>
    <row r="5" spans="2:11" ht="15.75" thickBot="1" x14ac:dyDescent="0.3"/>
    <row r="6" spans="2:11" x14ac:dyDescent="0.25">
      <c r="B6" s="17" t="s">
        <v>77</v>
      </c>
      <c r="C6" s="18" t="s">
        <v>90</v>
      </c>
      <c r="I6" s="22" t="s">
        <v>92</v>
      </c>
      <c r="J6" s="23" t="s">
        <v>93</v>
      </c>
      <c r="K6" s="24" t="s">
        <v>90</v>
      </c>
    </row>
    <row r="7" spans="2:11" x14ac:dyDescent="0.25">
      <c r="B7" t="s">
        <v>23</v>
      </c>
      <c r="C7" s="19">
        <f>VLOOKUP(C4,$I$7:$K$11,3,TRUE)</f>
        <v>3.5000000000000003E-2</v>
      </c>
      <c r="I7" s="25">
        <v>0</v>
      </c>
      <c r="J7" s="20">
        <v>9999</v>
      </c>
      <c r="K7" s="26">
        <v>0.02</v>
      </c>
    </row>
    <row r="8" spans="2:11" x14ac:dyDescent="0.25">
      <c r="B8" t="s">
        <v>24</v>
      </c>
      <c r="C8" s="19">
        <f>_xlfn.XLOOKUP(C4,$I$7:$I$11,$K$7:$K$11,,-1)</f>
        <v>0.05</v>
      </c>
      <c r="I8" s="25">
        <v>10000</v>
      </c>
      <c r="J8" s="20">
        <v>24999</v>
      </c>
      <c r="K8" s="26">
        <v>3.5000000000000003E-2</v>
      </c>
    </row>
    <row r="9" spans="2:11" x14ac:dyDescent="0.25">
      <c r="I9" s="25">
        <v>50000</v>
      </c>
      <c r="J9" s="20">
        <v>99999</v>
      </c>
      <c r="K9" s="26">
        <v>7.4999999999999997E-2</v>
      </c>
    </row>
    <row r="10" spans="2:11" x14ac:dyDescent="0.25">
      <c r="I10" s="25">
        <v>25000</v>
      </c>
      <c r="J10" s="20">
        <v>49999</v>
      </c>
      <c r="K10" s="26">
        <v>0.05</v>
      </c>
    </row>
    <row r="11" spans="2:11" ht="15.75" thickBot="1" x14ac:dyDescent="0.3">
      <c r="I11" s="27">
        <v>100000</v>
      </c>
      <c r="J11" s="28"/>
      <c r="K11" s="29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E687F-AF0D-4BD9-97C3-A46C86A60306}">
  <dimension ref="B1:N59"/>
  <sheetViews>
    <sheetView workbookViewId="0">
      <selection activeCell="F5" sqref="F5"/>
    </sheetView>
  </sheetViews>
  <sheetFormatPr defaultRowHeight="15" x14ac:dyDescent="0.25"/>
  <cols>
    <col min="1" max="1" width="3.5703125" customWidth="1"/>
    <col min="2" max="2" width="9.5703125" customWidth="1"/>
    <col min="3" max="3" width="13.140625" customWidth="1"/>
    <col min="4" max="4" width="10.140625" customWidth="1"/>
    <col min="5" max="5" width="8.5703125" customWidth="1"/>
    <col min="6" max="6" width="16.5703125" bestFit="1" customWidth="1"/>
    <col min="7" max="7" width="10.28515625" customWidth="1"/>
    <col min="10" max="10" width="6.42578125" customWidth="1"/>
    <col min="11" max="11" width="16.5703125" bestFit="1" customWidth="1"/>
    <col min="13" max="13" width="14.5703125" bestFit="1" customWidth="1"/>
    <col min="14" max="14" width="13.85546875" bestFit="1" customWidth="1"/>
  </cols>
  <sheetData>
    <row r="1" spans="2:14" s="7" customFormat="1" ht="30" customHeight="1" x14ac:dyDescent="0.35">
      <c r="B1" s="8" t="s">
        <v>113</v>
      </c>
    </row>
    <row r="4" spans="2:14" x14ac:dyDescent="0.25">
      <c r="B4" s="32" t="s">
        <v>25</v>
      </c>
      <c r="C4" s="32" t="s">
        <v>94</v>
      </c>
      <c r="D4" s="32" t="s">
        <v>34</v>
      </c>
      <c r="E4" s="32" t="s">
        <v>37</v>
      </c>
      <c r="F4" s="32" t="s">
        <v>26</v>
      </c>
      <c r="G4" s="32" t="s">
        <v>95</v>
      </c>
      <c r="J4" t="s">
        <v>112</v>
      </c>
      <c r="K4" t="s">
        <v>26</v>
      </c>
      <c r="M4" t="s">
        <v>110</v>
      </c>
      <c r="N4" t="s">
        <v>111</v>
      </c>
    </row>
    <row r="5" spans="2:14" x14ac:dyDescent="0.25">
      <c r="B5" s="32">
        <v>1001</v>
      </c>
      <c r="C5" s="32">
        <v>127</v>
      </c>
      <c r="D5" s="33">
        <v>686</v>
      </c>
      <c r="E5" s="32" t="s">
        <v>40</v>
      </c>
      <c r="F5" s="32" t="str">
        <f>_xlfn.XLOOKUP(C5,Customers[ID],Customers[Customer Name],"")</f>
        <v>Oceanic Airlines</v>
      </c>
      <c r="G5" s="31">
        <f>_xlfn.XLOOKUP(Table6[[#This Row],[Revenue]],ShipRates[Sales Amount],ShipRates[Ship Amount],0,1)</f>
        <v>150</v>
      </c>
      <c r="J5">
        <v>101</v>
      </c>
      <c r="K5" t="s">
        <v>46</v>
      </c>
      <c r="M5" s="30">
        <v>0</v>
      </c>
      <c r="N5" s="31">
        <v>25</v>
      </c>
    </row>
    <row r="6" spans="2:14" x14ac:dyDescent="0.25">
      <c r="B6" s="32">
        <v>1002</v>
      </c>
      <c r="C6" s="32">
        <v>127</v>
      </c>
      <c r="D6" s="33">
        <v>164.5</v>
      </c>
      <c r="E6" s="32" t="s">
        <v>40</v>
      </c>
      <c r="F6" s="32" t="str">
        <f>_xlfn.XLOOKUP(C6,Customers[ID],Customers[Customer Name],"")</f>
        <v>Oceanic Airlines</v>
      </c>
      <c r="G6" s="31">
        <f>_xlfn.XLOOKUP(Table6[[#This Row],[Revenue]],ShipRates[Sales Amount],ShipRates[Ship Amount],0,1)</f>
        <v>50</v>
      </c>
      <c r="J6">
        <v>103</v>
      </c>
      <c r="K6" t="s">
        <v>96</v>
      </c>
      <c r="M6" s="30">
        <v>300</v>
      </c>
      <c r="N6" s="31">
        <v>50</v>
      </c>
    </row>
    <row r="7" spans="2:14" x14ac:dyDescent="0.25">
      <c r="B7" s="32">
        <v>1003</v>
      </c>
      <c r="C7" s="32">
        <v>104</v>
      </c>
      <c r="D7" s="33">
        <v>2070</v>
      </c>
      <c r="E7" s="32" t="s">
        <v>40</v>
      </c>
      <c r="F7" s="32" t="str">
        <f>_xlfn.XLOOKUP(C7,Customers[ID],Customers[Customer Name],"")</f>
        <v>Initech</v>
      </c>
      <c r="G7" s="31">
        <f>_xlfn.XLOOKUP(Table6[[#This Row],[Revenue]],ShipRates[Sales Amount],ShipRates[Ship Amount],0,1)</f>
        <v>0</v>
      </c>
      <c r="J7">
        <v>104</v>
      </c>
      <c r="K7" t="s">
        <v>97</v>
      </c>
      <c r="M7" s="30">
        <v>600</v>
      </c>
      <c r="N7" s="31">
        <v>100</v>
      </c>
    </row>
    <row r="8" spans="2:14" x14ac:dyDescent="0.25">
      <c r="B8" s="32">
        <v>1004</v>
      </c>
      <c r="C8" s="32">
        <v>104</v>
      </c>
      <c r="D8" s="33">
        <v>4717</v>
      </c>
      <c r="E8" s="32" t="s">
        <v>40</v>
      </c>
      <c r="F8" s="32" t="str">
        <f>_xlfn.XLOOKUP(C8,Customers[ID],Customers[Customer Name],"")</f>
        <v>Initech</v>
      </c>
      <c r="G8" s="31">
        <f>_xlfn.XLOOKUP(Table6[[#This Row],[Revenue]],ShipRates[Sales Amount],ShipRates[Ship Amount],0,1)</f>
        <v>0</v>
      </c>
      <c r="J8">
        <v>106</v>
      </c>
      <c r="K8" t="s">
        <v>98</v>
      </c>
      <c r="M8" s="30">
        <v>1000</v>
      </c>
      <c r="N8" s="31">
        <v>150</v>
      </c>
    </row>
    <row r="9" spans="2:14" x14ac:dyDescent="0.25">
      <c r="B9" s="32">
        <v>1005</v>
      </c>
      <c r="C9" s="32">
        <v>104</v>
      </c>
      <c r="D9" s="33">
        <v>38.5</v>
      </c>
      <c r="E9" s="32" t="s">
        <v>40</v>
      </c>
      <c r="F9" s="32" t="str">
        <f>_xlfn.XLOOKUP(C9,Customers[ID],Customers[Customer Name],"")</f>
        <v>Initech</v>
      </c>
      <c r="G9" s="31">
        <f>_xlfn.XLOOKUP(Table6[[#This Row],[Revenue]],ShipRates[Sales Amount],ShipRates[Ship Amount],0,1)</f>
        <v>50</v>
      </c>
      <c r="J9">
        <v>107</v>
      </c>
      <c r="K9" t="s">
        <v>99</v>
      </c>
      <c r="M9" s="30">
        <v>2000</v>
      </c>
      <c r="N9" s="31">
        <v>200</v>
      </c>
    </row>
    <row r="10" spans="2:14" x14ac:dyDescent="0.25">
      <c r="B10" s="32">
        <v>1006</v>
      </c>
      <c r="C10" s="32">
        <v>112</v>
      </c>
      <c r="D10" s="33">
        <v>1458</v>
      </c>
      <c r="E10" s="32" t="s">
        <v>40</v>
      </c>
      <c r="F10" s="32" t="str">
        <f>_xlfn.XLOOKUP(C10,Customers[ID],Customers[Customer Name],"")</f>
        <v>Tyrell Corporation</v>
      </c>
      <c r="G10" s="31">
        <f>_xlfn.XLOOKUP(Table6[[#This Row],[Revenue]],ShipRates[Sales Amount],ShipRates[Ship Amount],0,1)</f>
        <v>200</v>
      </c>
      <c r="J10">
        <v>108</v>
      </c>
      <c r="K10" t="s">
        <v>100</v>
      </c>
    </row>
    <row r="11" spans="2:14" x14ac:dyDescent="0.25">
      <c r="B11" s="32">
        <v>1007</v>
      </c>
      <c r="C11" s="32">
        <v>112</v>
      </c>
      <c r="D11" s="33">
        <v>2024</v>
      </c>
      <c r="E11" s="32" t="s">
        <v>40</v>
      </c>
      <c r="F11" s="32" t="str">
        <f>_xlfn.XLOOKUP(C11,Customers[ID],Customers[Customer Name],"")</f>
        <v>Tyrell Corporation</v>
      </c>
      <c r="G11" s="31">
        <f>_xlfn.XLOOKUP(Table6[[#This Row],[Revenue]],ShipRates[Sales Amount],ShipRates[Ship Amount],0,1)</f>
        <v>0</v>
      </c>
      <c r="J11">
        <v>109</v>
      </c>
      <c r="K11" t="s">
        <v>101</v>
      </c>
    </row>
    <row r="12" spans="2:14" x14ac:dyDescent="0.25">
      <c r="B12" s="32">
        <v>1008</v>
      </c>
      <c r="C12" s="32">
        <v>108</v>
      </c>
      <c r="D12" s="33">
        <v>349.59999999999997</v>
      </c>
      <c r="E12" s="32" t="s">
        <v>40</v>
      </c>
      <c r="F12" s="32" t="str">
        <f>_xlfn.XLOOKUP(C12,Customers[ID],Customers[Customer Name],"")</f>
        <v>Stark Industries</v>
      </c>
      <c r="G12" s="31">
        <f>_xlfn.XLOOKUP(Table6[[#This Row],[Revenue]],ShipRates[Sales Amount],ShipRates[Ship Amount],0,1)</f>
        <v>100</v>
      </c>
      <c r="J12">
        <v>110</v>
      </c>
      <c r="K12" t="s">
        <v>102</v>
      </c>
    </row>
    <row r="13" spans="2:14" x14ac:dyDescent="0.25">
      <c r="B13" s="32">
        <v>1009</v>
      </c>
      <c r="C13" s="32">
        <v>104</v>
      </c>
      <c r="D13" s="33">
        <v>809.59999999999991</v>
      </c>
      <c r="E13" s="32" t="s">
        <v>40</v>
      </c>
      <c r="F13" s="32" t="str">
        <f>_xlfn.XLOOKUP(C13,Customers[ID],Customers[Customer Name],"")</f>
        <v>Initech</v>
      </c>
      <c r="G13" s="31">
        <f>_xlfn.XLOOKUP(Table6[[#This Row],[Revenue]],ShipRates[Sales Amount],ShipRates[Ship Amount],0,1)</f>
        <v>150</v>
      </c>
      <c r="J13">
        <v>111</v>
      </c>
      <c r="K13" t="s">
        <v>103</v>
      </c>
    </row>
    <row r="14" spans="2:14" x14ac:dyDescent="0.25">
      <c r="B14" s="32">
        <v>1010</v>
      </c>
      <c r="C14" s="32">
        <v>129</v>
      </c>
      <c r="D14" s="33">
        <v>1198.5</v>
      </c>
      <c r="E14" s="32" t="s">
        <v>40</v>
      </c>
      <c r="F14" s="32" t="str">
        <f>_xlfn.XLOOKUP(C14,Customers[ID],Customers[Customer Name],"")</f>
        <v>Duff Beer</v>
      </c>
      <c r="G14" s="31">
        <f>_xlfn.XLOOKUP(Table6[[#This Row],[Revenue]],ShipRates[Sales Amount],ShipRates[Ship Amount],0,1)</f>
        <v>200</v>
      </c>
      <c r="J14">
        <v>112</v>
      </c>
      <c r="K14" t="s">
        <v>104</v>
      </c>
    </row>
    <row r="15" spans="2:14" x14ac:dyDescent="0.25">
      <c r="B15" s="32">
        <v>1011</v>
      </c>
      <c r="C15" s="32">
        <v>103</v>
      </c>
      <c r="D15" s="33">
        <v>878.15</v>
      </c>
      <c r="E15" s="32" t="s">
        <v>40</v>
      </c>
      <c r="F15" s="32" t="str">
        <f>_xlfn.XLOOKUP(C15,Customers[ID],Customers[Customer Name],"")</f>
        <v>Globex Inc</v>
      </c>
      <c r="G15" s="31">
        <f>_xlfn.XLOOKUP(Table6[[#This Row],[Revenue]],ShipRates[Sales Amount],ShipRates[Ship Amount],0,1)</f>
        <v>150</v>
      </c>
      <c r="J15">
        <v>125</v>
      </c>
      <c r="K15" t="s">
        <v>105</v>
      </c>
    </row>
    <row r="16" spans="2:14" x14ac:dyDescent="0.25">
      <c r="B16" s="32">
        <v>1012</v>
      </c>
      <c r="C16" s="32">
        <v>106</v>
      </c>
      <c r="D16" s="33">
        <v>1280</v>
      </c>
      <c r="E16" s="32" t="s">
        <v>41</v>
      </c>
      <c r="F16" s="32" t="str">
        <f>_xlfn.XLOOKUP(C16,Customers[ID],Customers[Customer Name],"")</f>
        <v>Umbrella Corp</v>
      </c>
      <c r="G16" s="31">
        <f>_xlfn.XLOOKUP(Table6[[#This Row],[Revenue]],ShipRates[Sales Amount],ShipRates[Ship Amount],0,1)</f>
        <v>200</v>
      </c>
      <c r="J16">
        <v>126</v>
      </c>
      <c r="K16" t="s">
        <v>106</v>
      </c>
    </row>
    <row r="17" spans="2:11" x14ac:dyDescent="0.25">
      <c r="B17" s="32">
        <v>1013</v>
      </c>
      <c r="C17" s="32">
        <v>128</v>
      </c>
      <c r="D17" s="33">
        <v>2530</v>
      </c>
      <c r="E17" s="32" t="s">
        <v>41</v>
      </c>
      <c r="F17" s="32" t="str">
        <f>_xlfn.XLOOKUP(C17,Customers[ID],Customers[Customer Name],"")</f>
        <v>Vandelay Industries</v>
      </c>
      <c r="G17" s="31">
        <f>_xlfn.XLOOKUP(Table6[[#This Row],[Revenue]],ShipRates[Sales Amount],ShipRates[Ship Amount],0,1)</f>
        <v>0</v>
      </c>
      <c r="J17">
        <v>127</v>
      </c>
      <c r="K17" t="s">
        <v>107</v>
      </c>
    </row>
    <row r="18" spans="2:11" x14ac:dyDescent="0.25">
      <c r="B18" s="32">
        <v>1014</v>
      </c>
      <c r="C18" s="32">
        <v>108</v>
      </c>
      <c r="D18" s="33">
        <v>599.25</v>
      </c>
      <c r="E18" s="32" t="s">
        <v>40</v>
      </c>
      <c r="F18" s="32" t="str">
        <f>_xlfn.XLOOKUP(C18,Customers[ID],Customers[Customer Name],"")</f>
        <v>Stark Industries</v>
      </c>
      <c r="G18" s="31">
        <f>_xlfn.XLOOKUP(Table6[[#This Row],[Revenue]],ShipRates[Sales Amount],ShipRates[Ship Amount],0,1)</f>
        <v>100</v>
      </c>
      <c r="J18">
        <v>128</v>
      </c>
      <c r="K18" t="s">
        <v>108</v>
      </c>
    </row>
    <row r="19" spans="2:11" x14ac:dyDescent="0.25">
      <c r="B19" s="32">
        <v>1015</v>
      </c>
      <c r="C19" s="32">
        <v>110</v>
      </c>
      <c r="D19" s="33">
        <v>269.10000000000002</v>
      </c>
      <c r="E19" s="32" t="s">
        <v>41</v>
      </c>
      <c r="F19" s="32" t="str">
        <f>_xlfn.XLOOKUP(C19,Customers[ID],Customers[Customer Name],"")</f>
        <v>Wonka Industries</v>
      </c>
      <c r="G19" s="31">
        <f>_xlfn.XLOOKUP(Table6[[#This Row],[Revenue]],ShipRates[Sales Amount],ShipRates[Ship Amount],0,1)</f>
        <v>50</v>
      </c>
      <c r="J19">
        <v>129</v>
      </c>
      <c r="K19" t="s">
        <v>109</v>
      </c>
    </row>
    <row r="20" spans="2:11" x14ac:dyDescent="0.25">
      <c r="B20" s="32">
        <v>1016</v>
      </c>
      <c r="C20" s="32">
        <v>107</v>
      </c>
      <c r="D20" s="33">
        <v>1104</v>
      </c>
      <c r="E20" s="32" t="s">
        <v>40</v>
      </c>
      <c r="F20" s="32" t="str">
        <f>_xlfn.XLOOKUP(C20,Customers[ID],Customers[Customer Name],"")</f>
        <v>Hooli</v>
      </c>
      <c r="G20" s="31">
        <f>_xlfn.XLOOKUP(Table6[[#This Row],[Revenue]],ShipRates[Sales Amount],ShipRates[Ship Amount],0,1)</f>
        <v>200</v>
      </c>
    </row>
    <row r="21" spans="2:11" x14ac:dyDescent="0.25">
      <c r="B21" s="32">
        <v>1017</v>
      </c>
      <c r="C21" s="32">
        <v>110</v>
      </c>
      <c r="D21" s="33">
        <v>850</v>
      </c>
      <c r="E21" s="32" t="s">
        <v>41</v>
      </c>
      <c r="F21" s="32" t="str">
        <f>_xlfn.XLOOKUP(C21,Customers[ID],Customers[Customer Name],"")</f>
        <v>Wonka Industries</v>
      </c>
      <c r="G21" s="31">
        <f>_xlfn.XLOOKUP(Table6[[#This Row],[Revenue]],ShipRates[Sales Amount],ShipRates[Ship Amount],0,1)</f>
        <v>150</v>
      </c>
    </row>
    <row r="22" spans="2:11" x14ac:dyDescent="0.25">
      <c r="B22" s="32">
        <v>1018</v>
      </c>
      <c r="C22" s="32">
        <v>110</v>
      </c>
      <c r="D22" s="33">
        <v>374</v>
      </c>
      <c r="E22" s="32" t="s">
        <v>41</v>
      </c>
      <c r="F22" s="32" t="str">
        <f>_xlfn.XLOOKUP(C22,Customers[ID],Customers[Customer Name],"")</f>
        <v>Wonka Industries</v>
      </c>
      <c r="G22" s="31">
        <f>_xlfn.XLOOKUP(Table6[[#This Row],[Revenue]],ShipRates[Sales Amount],ShipRates[Ship Amount],0,1)</f>
        <v>100</v>
      </c>
    </row>
    <row r="23" spans="2:11" x14ac:dyDescent="0.25">
      <c r="B23" s="32">
        <v>1019</v>
      </c>
      <c r="C23" s="32">
        <v>110</v>
      </c>
      <c r="D23" s="33">
        <v>404.79999999999995</v>
      </c>
      <c r="E23" s="32" t="s">
        <v>41</v>
      </c>
      <c r="F23" s="32" t="str">
        <f>_xlfn.XLOOKUP(C23,Customers[ID],Customers[Customer Name],"")</f>
        <v>Wonka Industries</v>
      </c>
      <c r="G23" s="31">
        <f>_xlfn.XLOOKUP(Table6[[#This Row],[Revenue]],ShipRates[Sales Amount],ShipRates[Ship Amount],0,1)</f>
        <v>100</v>
      </c>
    </row>
    <row r="24" spans="2:11" x14ac:dyDescent="0.25">
      <c r="B24" s="32">
        <v>1020</v>
      </c>
      <c r="C24" s="32">
        <v>111</v>
      </c>
      <c r="D24" s="33">
        <v>283.5</v>
      </c>
      <c r="E24" s="32" t="s">
        <v>41</v>
      </c>
      <c r="F24" s="32" t="str">
        <f>_xlfn.XLOOKUP(C24,Customers[ID],Customers[Customer Name],"")</f>
        <v>Cyberdyne Systems</v>
      </c>
      <c r="G24" s="31">
        <f>_xlfn.XLOOKUP(Table6[[#This Row],[Revenue]],ShipRates[Sales Amount],ShipRates[Ship Amount],0,1)</f>
        <v>50</v>
      </c>
    </row>
    <row r="25" spans="2:11" x14ac:dyDescent="0.25">
      <c r="B25" s="32">
        <v>1021</v>
      </c>
      <c r="C25" s="32">
        <v>111</v>
      </c>
      <c r="D25" s="33">
        <v>146.51000000000002</v>
      </c>
      <c r="E25" s="32" t="s">
        <v>41</v>
      </c>
      <c r="F25" s="32" t="str">
        <f>_xlfn.XLOOKUP(C25,Customers[ID],Customers[Customer Name],"")</f>
        <v>Cyberdyne Systems</v>
      </c>
      <c r="G25" s="31">
        <f>_xlfn.XLOOKUP(Table6[[#This Row],[Revenue]],ShipRates[Sales Amount],ShipRates[Ship Amount],0,1)</f>
        <v>50</v>
      </c>
    </row>
    <row r="26" spans="2:11" x14ac:dyDescent="0.25">
      <c r="B26" s="32">
        <v>1022</v>
      </c>
      <c r="C26" s="32">
        <v>101</v>
      </c>
      <c r="D26" s="33">
        <v>756</v>
      </c>
      <c r="E26" s="32" t="s">
        <v>40</v>
      </c>
      <c r="F26" s="32" t="str">
        <f>_xlfn.XLOOKUP(C26,Customers[ID],Customers[Customer Name],"")</f>
        <v>Acme Corp</v>
      </c>
      <c r="G26" s="31">
        <f>_xlfn.XLOOKUP(Table6[[#This Row],[Revenue]],ShipRates[Sales Amount],ShipRates[Ship Amount],0,1)</f>
        <v>150</v>
      </c>
    </row>
    <row r="27" spans="2:11" x14ac:dyDescent="0.25">
      <c r="B27" s="32">
        <v>1023</v>
      </c>
      <c r="C27" s="32">
        <v>101</v>
      </c>
      <c r="D27" s="33">
        <v>2668</v>
      </c>
      <c r="E27" s="32" t="s">
        <v>40</v>
      </c>
      <c r="F27" s="32" t="str">
        <f>_xlfn.XLOOKUP(C27,Customers[ID],Customers[Customer Name],"")</f>
        <v>Acme Corp</v>
      </c>
      <c r="G27" s="31">
        <f>_xlfn.XLOOKUP(Table6[[#This Row],[Revenue]],ShipRates[Sales Amount],ShipRates[Ship Amount],0,1)</f>
        <v>0</v>
      </c>
    </row>
    <row r="28" spans="2:11" x14ac:dyDescent="0.25">
      <c r="B28" s="32">
        <v>1024</v>
      </c>
      <c r="C28" s="32">
        <v>101</v>
      </c>
      <c r="D28" s="33">
        <v>200.33</v>
      </c>
      <c r="E28" s="32" t="s">
        <v>40</v>
      </c>
      <c r="F28" s="32" t="str">
        <f>_xlfn.XLOOKUP(C28,Customers[ID],Customers[Customer Name],"")</f>
        <v>Acme Corp</v>
      </c>
      <c r="G28" s="31">
        <f>_xlfn.XLOOKUP(Table6[[#This Row],[Revenue]],ShipRates[Sales Amount],ShipRates[Ship Amount],0,1)</f>
        <v>50</v>
      </c>
    </row>
    <row r="29" spans="2:11" x14ac:dyDescent="0.25">
      <c r="B29" s="32">
        <v>1025</v>
      </c>
      <c r="C29" s="32">
        <v>128</v>
      </c>
      <c r="D29" s="33">
        <v>965</v>
      </c>
      <c r="E29" s="32" t="s">
        <v>41</v>
      </c>
      <c r="F29" s="32" t="str">
        <f>_xlfn.XLOOKUP(C29,Customers[ID],Customers[Customer Name],"")</f>
        <v>Vandelay Industries</v>
      </c>
      <c r="G29" s="31">
        <f>_xlfn.XLOOKUP(Table6[[#This Row],[Revenue]],ShipRates[Sales Amount],ShipRates[Ship Amount],0,1)</f>
        <v>150</v>
      </c>
    </row>
    <row r="30" spans="2:11" x14ac:dyDescent="0.25">
      <c r="B30" s="32">
        <v>1026</v>
      </c>
      <c r="C30" s="32">
        <v>128</v>
      </c>
      <c r="D30" s="33">
        <v>1159.1999999999998</v>
      </c>
      <c r="E30" s="32" t="s">
        <v>41</v>
      </c>
      <c r="F30" s="32" t="str">
        <f>_xlfn.XLOOKUP(C30,Customers[ID],Customers[Customer Name],"")</f>
        <v>Vandelay Industries</v>
      </c>
      <c r="G30" s="31">
        <f>_xlfn.XLOOKUP(Table6[[#This Row],[Revenue]],ShipRates[Sales Amount],ShipRates[Ship Amount],0,1)</f>
        <v>200</v>
      </c>
    </row>
    <row r="31" spans="2:11" x14ac:dyDescent="0.25">
      <c r="B31" s="32">
        <v>1027</v>
      </c>
      <c r="C31" s="32">
        <v>109</v>
      </c>
      <c r="D31" s="33">
        <v>1111.5</v>
      </c>
      <c r="E31" s="32" t="s">
        <v>41</v>
      </c>
      <c r="F31" s="32" t="str">
        <f>_xlfn.XLOOKUP(C31,Customers[ID],Customers[Customer Name],"")</f>
        <v>Wayne Enterprises</v>
      </c>
      <c r="G31" s="31">
        <f>_xlfn.XLOOKUP(Table6[[#This Row],[Revenue]],ShipRates[Sales Amount],ShipRates[Ship Amount],0,1)</f>
        <v>200</v>
      </c>
    </row>
    <row r="32" spans="2:11" x14ac:dyDescent="0.25">
      <c r="B32" s="32">
        <v>1028</v>
      </c>
      <c r="C32" s="32">
        <v>109</v>
      </c>
      <c r="D32" s="33">
        <v>2818.7999999999997</v>
      </c>
      <c r="E32" s="32" t="s">
        <v>41</v>
      </c>
      <c r="F32" s="32" t="str">
        <f>_xlfn.XLOOKUP(C32,Customers[ID],Customers[Customer Name],"")</f>
        <v>Wayne Enterprises</v>
      </c>
      <c r="G32" s="31">
        <f>_xlfn.XLOOKUP(Table6[[#This Row],[Revenue]],ShipRates[Sales Amount],ShipRates[Ship Amount],0,1)</f>
        <v>0</v>
      </c>
    </row>
    <row r="33" spans="2:7" x14ac:dyDescent="0.25">
      <c r="B33" s="32">
        <v>1029</v>
      </c>
      <c r="C33" s="32">
        <v>106</v>
      </c>
      <c r="D33" s="33">
        <v>994</v>
      </c>
      <c r="E33" s="32" t="s">
        <v>41</v>
      </c>
      <c r="F33" s="32" t="str">
        <f>_xlfn.XLOOKUP(C33,Customers[ID],Customers[Customer Name],"")</f>
        <v>Umbrella Corp</v>
      </c>
      <c r="G33" s="31">
        <f>_xlfn.XLOOKUP(Table6[[#This Row],[Revenue]],ShipRates[Sales Amount],ShipRates[Ship Amount],0,1)</f>
        <v>150</v>
      </c>
    </row>
    <row r="34" spans="2:7" x14ac:dyDescent="0.25">
      <c r="B34" s="32">
        <v>1030</v>
      </c>
      <c r="C34" s="32">
        <v>108</v>
      </c>
      <c r="D34" s="33">
        <v>1280</v>
      </c>
      <c r="E34" s="32" t="s">
        <v>40</v>
      </c>
      <c r="F34" s="32" t="str">
        <f>_xlfn.XLOOKUP(C34,Customers[ID],Customers[Customer Name],"")</f>
        <v>Stark Industries</v>
      </c>
      <c r="G34" s="31">
        <f>_xlfn.XLOOKUP(Table6[[#This Row],[Revenue]],ShipRates[Sales Amount],ShipRates[Ship Amount],0,1)</f>
        <v>200</v>
      </c>
    </row>
    <row r="35" spans="2:7" x14ac:dyDescent="0.25">
      <c r="B35" s="32">
        <v>1031</v>
      </c>
      <c r="C35" s="32">
        <v>103</v>
      </c>
      <c r="D35" s="33">
        <v>630</v>
      </c>
      <c r="E35" s="32" t="s">
        <v>40</v>
      </c>
      <c r="F35" s="32" t="str">
        <f>_xlfn.XLOOKUP(C35,Customers[ID],Customers[Customer Name],"")</f>
        <v>Globex Inc</v>
      </c>
      <c r="G35" s="31">
        <f>_xlfn.XLOOKUP(Table6[[#This Row],[Revenue]],ShipRates[Sales Amount],ShipRates[Ship Amount],0,1)</f>
        <v>150</v>
      </c>
    </row>
    <row r="36" spans="2:7" x14ac:dyDescent="0.25">
      <c r="B36" s="32">
        <v>1032</v>
      </c>
      <c r="C36" s="32">
        <v>103</v>
      </c>
      <c r="D36" s="33">
        <v>1200</v>
      </c>
      <c r="E36" s="32" t="s">
        <v>40</v>
      </c>
      <c r="F36" s="32" t="str">
        <f>_xlfn.XLOOKUP(C36,Customers[ID],Customers[Customer Name],"")</f>
        <v>Globex Inc</v>
      </c>
      <c r="G36" s="31">
        <f>_xlfn.XLOOKUP(Table6[[#This Row],[Revenue]],ShipRates[Sales Amount],ShipRates[Ship Amount],0,1)</f>
        <v>200</v>
      </c>
    </row>
    <row r="37" spans="2:7" x14ac:dyDescent="0.25">
      <c r="B37" s="32">
        <v>1033</v>
      </c>
      <c r="C37" s="32">
        <v>106</v>
      </c>
      <c r="D37" s="33">
        <v>0</v>
      </c>
      <c r="E37" s="32" t="s">
        <v>41</v>
      </c>
      <c r="F37" s="32" t="str">
        <f>_xlfn.XLOOKUP(C37,Customers[ID],Customers[Customer Name],"")</f>
        <v>Umbrella Corp</v>
      </c>
      <c r="G37" s="31">
        <f>_xlfn.XLOOKUP(Table6[[#This Row],[Revenue]],ShipRates[Sales Amount],ShipRates[Ship Amount],0,1)</f>
        <v>25</v>
      </c>
    </row>
    <row r="38" spans="2:7" x14ac:dyDescent="0.25">
      <c r="B38" s="32">
        <v>1034</v>
      </c>
      <c r="C38" s="32">
        <v>128</v>
      </c>
      <c r="D38" s="33">
        <v>0</v>
      </c>
      <c r="E38" s="32" t="s">
        <v>41</v>
      </c>
      <c r="F38" s="32" t="str">
        <f>_xlfn.XLOOKUP(C38,Customers[ID],Customers[Customer Name],"")</f>
        <v>Vandelay Industries</v>
      </c>
      <c r="G38" s="31">
        <f>_xlfn.XLOOKUP(Table6[[#This Row],[Revenue]],ShipRates[Sales Amount],ShipRates[Ship Amount],0,1)</f>
        <v>25</v>
      </c>
    </row>
    <row r="39" spans="2:7" x14ac:dyDescent="0.25">
      <c r="B39" s="32">
        <v>1035</v>
      </c>
      <c r="C39" s="32">
        <v>108</v>
      </c>
      <c r="D39" s="33">
        <v>0</v>
      </c>
      <c r="E39" s="32" t="s">
        <v>40</v>
      </c>
      <c r="F39" s="32" t="str">
        <f>_xlfn.XLOOKUP(C39,Customers[ID],Customers[Customer Name],"")</f>
        <v>Stark Industries</v>
      </c>
      <c r="G39" s="31">
        <f>_xlfn.XLOOKUP(Table6[[#This Row],[Revenue]],ShipRates[Sales Amount],ShipRates[Ship Amount],0,1)</f>
        <v>25</v>
      </c>
    </row>
    <row r="40" spans="2:7" x14ac:dyDescent="0.25">
      <c r="B40" s="32">
        <v>1036</v>
      </c>
      <c r="C40" s="32">
        <v>110</v>
      </c>
      <c r="D40" s="33">
        <v>470</v>
      </c>
      <c r="E40" s="32" t="s">
        <v>41</v>
      </c>
      <c r="F40" s="32" t="str">
        <f>_xlfn.XLOOKUP(C40,Customers[ID],Customers[Customer Name],"")</f>
        <v>Wonka Industries</v>
      </c>
      <c r="G40" s="31">
        <f>_xlfn.XLOOKUP(Table6[[#This Row],[Revenue]],ShipRates[Sales Amount],ShipRates[Ship Amount],0,1)</f>
        <v>100</v>
      </c>
    </row>
    <row r="41" spans="2:7" x14ac:dyDescent="0.25">
      <c r="B41" s="32">
        <v>1038</v>
      </c>
      <c r="C41" s="32">
        <v>110</v>
      </c>
      <c r="D41" s="33">
        <v>171.5</v>
      </c>
      <c r="E41" s="32" t="s">
        <v>41</v>
      </c>
      <c r="F41" s="32" t="str">
        <f>_xlfn.XLOOKUP(C41,Customers[ID],Customers[Customer Name],"")</f>
        <v>Wonka Industries</v>
      </c>
      <c r="G41" s="31">
        <f>_xlfn.XLOOKUP(Table6[[#This Row],[Revenue]],ShipRates[Sales Amount],ShipRates[Ship Amount],0,1)</f>
        <v>50</v>
      </c>
    </row>
    <row r="42" spans="2:7" x14ac:dyDescent="0.25">
      <c r="B42" s="32">
        <v>1039</v>
      </c>
      <c r="C42" s="32">
        <v>111</v>
      </c>
      <c r="D42" s="33">
        <v>2880</v>
      </c>
      <c r="E42" s="32" t="s">
        <v>41</v>
      </c>
      <c r="F42" s="32" t="str">
        <f>_xlfn.XLOOKUP(C42,Customers[ID],Customers[Customer Name],"")</f>
        <v>Cyberdyne Systems</v>
      </c>
      <c r="G42" s="31">
        <f>_xlfn.XLOOKUP(Table6[[#This Row],[Revenue]],ShipRates[Sales Amount],ShipRates[Ship Amount],0,1)</f>
        <v>0</v>
      </c>
    </row>
    <row r="43" spans="2:7" x14ac:dyDescent="0.25">
      <c r="B43" s="32">
        <v>1040</v>
      </c>
      <c r="C43" s="32">
        <v>101</v>
      </c>
      <c r="D43" s="33">
        <v>239.2</v>
      </c>
      <c r="E43" s="32" t="s">
        <v>40</v>
      </c>
      <c r="F43" s="32" t="str">
        <f>_xlfn.XLOOKUP(C43,Customers[ID],Customers[Customer Name],"")</f>
        <v>Acme Corp</v>
      </c>
      <c r="G43" s="31">
        <f>_xlfn.XLOOKUP(Table6[[#This Row],[Revenue]],ShipRates[Sales Amount],ShipRates[Ship Amount],0,1)</f>
        <v>50</v>
      </c>
    </row>
    <row r="44" spans="2:7" x14ac:dyDescent="0.25">
      <c r="B44" s="32">
        <v>1041</v>
      </c>
      <c r="C44" s="32">
        <v>128</v>
      </c>
      <c r="D44" s="33">
        <v>1472</v>
      </c>
      <c r="E44" s="32" t="s">
        <v>41</v>
      </c>
      <c r="F44" s="32" t="str">
        <f>_xlfn.XLOOKUP(C44,Customers[ID],Customers[Customer Name],"")</f>
        <v>Vandelay Industries</v>
      </c>
      <c r="G44" s="31">
        <f>_xlfn.XLOOKUP(Table6[[#This Row],[Revenue]],ShipRates[Sales Amount],ShipRates[Ship Amount],0,1)</f>
        <v>200</v>
      </c>
    </row>
    <row r="45" spans="2:7" x14ac:dyDescent="0.25">
      <c r="B45" s="32">
        <v>1042</v>
      </c>
      <c r="C45" s="32">
        <v>109</v>
      </c>
      <c r="D45" s="33">
        <v>260.55</v>
      </c>
      <c r="E45" s="32" t="s">
        <v>41</v>
      </c>
      <c r="F45" s="32" t="str">
        <f>_xlfn.XLOOKUP(C45,Customers[ID],Customers[Customer Name],"")</f>
        <v>Wayne Enterprises</v>
      </c>
      <c r="G45" s="31">
        <f>_xlfn.XLOOKUP(Table6[[#This Row],[Revenue]],ShipRates[Sales Amount],ShipRates[Ship Amount],0,1)</f>
        <v>50</v>
      </c>
    </row>
    <row r="46" spans="2:7" x14ac:dyDescent="0.25">
      <c r="B46" s="32">
        <v>1043</v>
      </c>
      <c r="C46" s="32">
        <v>106</v>
      </c>
      <c r="D46" s="33">
        <v>905.25</v>
      </c>
      <c r="E46" s="32" t="s">
        <v>41</v>
      </c>
      <c r="F46" s="32" t="str">
        <f>_xlfn.XLOOKUP(C46,Customers[ID],Customers[Customer Name],"")</f>
        <v>Umbrella Corp</v>
      </c>
      <c r="G46" s="31">
        <f>_xlfn.XLOOKUP(Table6[[#This Row],[Revenue]],ShipRates[Sales Amount],ShipRates[Ship Amount],0,1)</f>
        <v>150</v>
      </c>
    </row>
    <row r="47" spans="2:7" x14ac:dyDescent="0.25">
      <c r="B47" s="32">
        <v>1044</v>
      </c>
      <c r="C47" s="32">
        <v>108</v>
      </c>
      <c r="D47" s="33">
        <v>165.75</v>
      </c>
      <c r="E47" s="32" t="s">
        <v>40</v>
      </c>
      <c r="F47" s="32" t="str">
        <f>_xlfn.XLOOKUP(C47,Customers[ID],Customers[Customer Name],"")</f>
        <v>Stark Industries</v>
      </c>
      <c r="G47" s="31">
        <f>_xlfn.XLOOKUP(Table6[[#This Row],[Revenue]],ShipRates[Sales Amount],ShipRates[Ship Amount],0,1)</f>
        <v>50</v>
      </c>
    </row>
    <row r="48" spans="2:7" x14ac:dyDescent="0.25">
      <c r="B48" s="32">
        <v>1045</v>
      </c>
      <c r="C48" s="32">
        <v>125</v>
      </c>
      <c r="D48" s="33">
        <v>2156</v>
      </c>
      <c r="E48" s="32" t="s">
        <v>41</v>
      </c>
      <c r="F48" s="32" t="str">
        <f>_xlfn.XLOOKUP(C48,Customers[ID],Customers[Customer Name],"")</f>
        <v>Dunder Mifflin</v>
      </c>
      <c r="G48" s="31">
        <f>_xlfn.XLOOKUP(Table6[[#This Row],[Revenue]],ShipRates[Sales Amount],ShipRates[Ship Amount],0,1)</f>
        <v>0</v>
      </c>
    </row>
    <row r="49" spans="2:7" x14ac:dyDescent="0.25">
      <c r="B49" s="32">
        <v>1046</v>
      </c>
      <c r="C49" s="32">
        <v>126</v>
      </c>
      <c r="D49" s="33">
        <v>525</v>
      </c>
      <c r="E49" s="32" t="s">
        <v>41</v>
      </c>
      <c r="F49" s="32" t="str">
        <f>_xlfn.XLOOKUP(C49,Customers[ID],Customers[Customer Name],"")</f>
        <v>Massive Dynamic</v>
      </c>
      <c r="G49" s="31">
        <f>_xlfn.XLOOKUP(Table6[[#This Row],[Revenue]],ShipRates[Sales Amount],ShipRates[Ship Amount],0,1)</f>
        <v>100</v>
      </c>
    </row>
    <row r="50" spans="2:7" x14ac:dyDescent="0.25">
      <c r="B50" s="32">
        <v>1047</v>
      </c>
      <c r="C50" s="32">
        <v>129</v>
      </c>
      <c r="D50" s="33">
        <v>1014</v>
      </c>
      <c r="E50" s="32" t="s">
        <v>40</v>
      </c>
      <c r="F50" s="32" t="str">
        <f>_xlfn.XLOOKUP(C50,Customers[ID],Customers[Customer Name],"")</f>
        <v>Duff Beer</v>
      </c>
      <c r="G50" s="31">
        <f>_xlfn.XLOOKUP(Table6[[#This Row],[Revenue]],ShipRates[Sales Amount],ShipRates[Ship Amount],0,1)</f>
        <v>200</v>
      </c>
    </row>
    <row r="51" spans="2:7" x14ac:dyDescent="0.25">
      <c r="B51" s="32">
        <v>1048</v>
      </c>
      <c r="C51" s="32">
        <v>106</v>
      </c>
      <c r="D51" s="33">
        <v>2880</v>
      </c>
      <c r="E51" s="32" t="s">
        <v>41</v>
      </c>
      <c r="F51" s="32" t="str">
        <f>_xlfn.XLOOKUP(C51,Customers[ID],Customers[Customer Name],"")</f>
        <v>Umbrella Corp</v>
      </c>
      <c r="G51" s="31">
        <f>_xlfn.XLOOKUP(Table6[[#This Row],[Revenue]],ShipRates[Sales Amount],ShipRates[Ship Amount],0,1)</f>
        <v>0</v>
      </c>
    </row>
    <row r="52" spans="2:7" x14ac:dyDescent="0.25">
      <c r="B52" s="32">
        <v>1049</v>
      </c>
      <c r="C52" s="32">
        <v>106</v>
      </c>
      <c r="D52" s="33">
        <v>848</v>
      </c>
      <c r="E52" s="32" t="s">
        <v>41</v>
      </c>
      <c r="F52" s="32" t="str">
        <f>_xlfn.XLOOKUP(C52,Customers[ID],Customers[Customer Name],"")</f>
        <v>Umbrella Corp</v>
      </c>
      <c r="G52" s="31">
        <f>_xlfn.XLOOKUP(Table6[[#This Row],[Revenue]],ShipRates[Sales Amount],ShipRates[Ship Amount],0,1)</f>
        <v>150</v>
      </c>
    </row>
    <row r="53" spans="2:7" x14ac:dyDescent="0.25">
      <c r="B53" s="32">
        <v>1050</v>
      </c>
      <c r="C53" s="32">
        <v>104</v>
      </c>
      <c r="D53" s="33">
        <v>3648</v>
      </c>
      <c r="E53" s="32" t="s">
        <v>40</v>
      </c>
      <c r="F53" s="32" t="str">
        <f>_xlfn.XLOOKUP(C53,Customers[ID],Customers[Customer Name],"")</f>
        <v>Initech</v>
      </c>
      <c r="G53" s="31">
        <f>_xlfn.XLOOKUP(Table6[[#This Row],[Revenue]],ShipRates[Sales Amount],ShipRates[Ship Amount],0,1)</f>
        <v>0</v>
      </c>
    </row>
    <row r="54" spans="2:7" x14ac:dyDescent="0.25">
      <c r="B54" s="32">
        <v>1051</v>
      </c>
      <c r="C54" s="32">
        <v>103</v>
      </c>
      <c r="D54" s="33">
        <v>224.25000000000003</v>
      </c>
      <c r="E54" s="32" t="s">
        <v>40</v>
      </c>
      <c r="F54" s="32" t="str">
        <f>_xlfn.XLOOKUP(C54,Customers[ID],Customers[Customer Name],"")</f>
        <v>Globex Inc</v>
      </c>
      <c r="G54" s="31">
        <f>_xlfn.XLOOKUP(Table6[[#This Row],[Revenue]],ShipRates[Sales Amount],ShipRates[Ship Amount],0,1)</f>
        <v>50</v>
      </c>
    </row>
    <row r="55" spans="2:7" x14ac:dyDescent="0.25">
      <c r="B55" s="32">
        <v>1052</v>
      </c>
      <c r="C55" s="32">
        <v>109</v>
      </c>
      <c r="D55" s="33">
        <v>1072.5</v>
      </c>
      <c r="E55" s="32" t="s">
        <v>41</v>
      </c>
      <c r="F55" s="32" t="str">
        <f>_xlfn.XLOOKUP(C55,Customers[ID],Customers[Customer Name],"")</f>
        <v>Wayne Enterprises</v>
      </c>
      <c r="G55" s="31">
        <f>_xlfn.XLOOKUP(Table6[[#This Row],[Revenue]],ShipRates[Sales Amount],ShipRates[Ship Amount],0,1)</f>
        <v>200</v>
      </c>
    </row>
    <row r="56" spans="2:7" x14ac:dyDescent="0.25">
      <c r="B56" s="32">
        <v>1053</v>
      </c>
      <c r="C56" s="32">
        <v>109</v>
      </c>
      <c r="D56" s="33">
        <v>382.79999999999995</v>
      </c>
      <c r="E56" s="32" t="s">
        <v>41</v>
      </c>
      <c r="F56" s="32" t="str">
        <f>_xlfn.XLOOKUP(C56,Customers[ID],Customers[Customer Name],"")</f>
        <v>Wayne Enterprises</v>
      </c>
      <c r="G56" s="31">
        <f>_xlfn.XLOOKUP(Table6[[#This Row],[Revenue]],ShipRates[Sales Amount],ShipRates[Ship Amount],0,1)</f>
        <v>100</v>
      </c>
    </row>
    <row r="57" spans="2:7" x14ac:dyDescent="0.25">
      <c r="B57" s="32">
        <v>1054</v>
      </c>
      <c r="C57" s="32">
        <v>106</v>
      </c>
      <c r="D57" s="33">
        <v>742</v>
      </c>
      <c r="E57" s="32" t="s">
        <v>41</v>
      </c>
      <c r="F57" s="32" t="str">
        <f>_xlfn.XLOOKUP(C57,Customers[ID],Customers[Customer Name],"")</f>
        <v>Umbrella Corp</v>
      </c>
      <c r="G57" s="31">
        <f>_xlfn.XLOOKUP(Table6[[#This Row],[Revenue]],ShipRates[Sales Amount],ShipRates[Ship Amount],0,1)</f>
        <v>150</v>
      </c>
    </row>
    <row r="58" spans="2:7" x14ac:dyDescent="0.25">
      <c r="B58" s="32">
        <v>1055</v>
      </c>
      <c r="C58" s="32">
        <v>108</v>
      </c>
      <c r="D58" s="33">
        <v>3400</v>
      </c>
      <c r="E58" s="32" t="s">
        <v>40</v>
      </c>
      <c r="F58" s="32" t="str">
        <f>_xlfn.XLOOKUP(C58,Customers[ID],Customers[Customer Name],"")</f>
        <v>Stark Industries</v>
      </c>
      <c r="G58" s="31">
        <f>_xlfn.XLOOKUP(Table6[[#This Row],[Revenue]],ShipRates[Sales Amount],ShipRates[Ship Amount],0,1)</f>
        <v>0</v>
      </c>
    </row>
    <row r="59" spans="2:7" x14ac:dyDescent="0.25">
      <c r="B59" s="32">
        <v>1056</v>
      </c>
      <c r="C59" s="32">
        <v>108</v>
      </c>
      <c r="D59" s="33">
        <v>892.4</v>
      </c>
      <c r="E59" s="32" t="s">
        <v>40</v>
      </c>
      <c r="F59" s="32" t="str">
        <f>_xlfn.XLOOKUP(C59,Customers[ID],Customers[Customer Name],"")</f>
        <v>Stark Industries</v>
      </c>
      <c r="G59" s="31">
        <f>_xlfn.XLOOKUP(Table6[[#This Row],[Revenue]],ShipRates[Sales Amount],ShipRates[Ship Amount],0,1)</f>
        <v>150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2C1FF-F2A5-4E46-82B0-77CAD8BAC806}">
  <dimension ref="A1:B2"/>
  <sheetViews>
    <sheetView workbookViewId="0"/>
  </sheetViews>
  <sheetFormatPr defaultRowHeight="15" x14ac:dyDescent="0.25"/>
  <cols>
    <col min="2" max="2" width="65" bestFit="1" customWidth="1"/>
  </cols>
  <sheetData>
    <row r="1" spans="1:2" x14ac:dyDescent="0.25">
      <c r="A1" s="2" t="s">
        <v>114</v>
      </c>
      <c r="B1" t="s">
        <v>115</v>
      </c>
    </row>
    <row r="2" spans="1:2" x14ac:dyDescent="0.25">
      <c r="A2" s="2" t="s">
        <v>116</v>
      </c>
      <c r="B2" s="34" t="s">
        <v>117</v>
      </c>
    </row>
  </sheetData>
  <hyperlinks>
    <hyperlink ref="B2" r:id="rId1" xr:uid="{462C366C-3DAD-402F-9A8B-E899C3BF17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1. Exact Match</vt:lpstr>
      <vt:lpstr>2. Error Handling</vt:lpstr>
      <vt:lpstr>3. Looking Left</vt:lpstr>
      <vt:lpstr>4. Horizontal Lookups</vt:lpstr>
      <vt:lpstr>5. 2-Way Lookups</vt:lpstr>
      <vt:lpstr>6. Find Last</vt:lpstr>
      <vt:lpstr>7. Closest Match</vt:lpstr>
      <vt:lpstr>Copilot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2026-04-16T16:50:43Z</dcterms:created>
  <dcterms:modified xsi:type="dcterms:W3CDTF">2026-04-27T19:03:15Z</dcterms:modified>
</cp:coreProperties>
</file>