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chart13.xml" ContentType="application/vnd.openxmlformats-officedocument.drawingml.chart+xml"/>
  <Override PartName="/xl/charts/style11.xml" ContentType="application/vnd.ms-office.chartstyle+xml"/>
  <Override PartName="/xl/charts/colors11.xml" ContentType="application/vnd.ms-office.chartcolorstyle+xml"/>
  <Override PartName="/xl/charts/chart14.xml" ContentType="application/vnd.openxmlformats-officedocument.drawingml.chart+xml"/>
  <Override PartName="/xl/charts/style12.xml" ContentType="application/vnd.ms-office.chartstyle+xml"/>
  <Override PartName="/xl/charts/colors12.xml" ContentType="application/vnd.ms-office.chartcolorstyle+xml"/>
  <Override PartName="/xl/charts/chart15.xml" ContentType="application/vnd.openxmlformats-officedocument.drawingml.chart+xml"/>
  <Override PartName="/xl/drawings/drawing4.xml" ContentType="application/vnd.openxmlformats-officedocument.drawingml.chartshapes+xml"/>
  <Override PartName="/xl/charts/chart16.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5.xml" ContentType="application/vnd.openxmlformats-officedocument.drawingml.chartshapes+xml"/>
  <Override PartName="/xl/drawings/drawing6.xml" ContentType="application/vnd.openxmlformats-officedocument.drawing+xml"/>
  <Override PartName="/xl/slicers/slicer2.xml" ContentType="application/vnd.ms-excel.slicer+xml"/>
  <Override PartName="/xl/comments1.xml" ContentType="application/vnd.openxmlformats-officedocument.spreadsheetml.comments+xml"/>
  <Override PartName="/xl/charts/chart17.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7.xml" ContentType="application/vnd.openxmlformats-officedocument.drawing+xml"/>
  <Override PartName="/xl/ctrlProps/ctrlProp2.xml" ContentType="application/vnd.ms-excel.controlproperties+xml"/>
  <Override PartName="/xl/charts/chart18.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8.xml" ContentType="application/vnd.openxmlformats-officedocument.drawingml.chartshapes+xml"/>
  <Override PartName="/xl/pivotTables/pivotTable1.xml" ContentType="application/vnd.openxmlformats-officedocument.spreadsheetml.pivotTable+xml"/>
  <Override PartName="/xl/drawings/drawing9.xml" ContentType="application/vnd.openxmlformats-officedocument.drawing+xml"/>
  <Override PartName="/xl/slicers/slicer3.xml" ContentType="application/vnd.ms-excel.slicer+xml"/>
  <Override PartName="/xl/charts/chart19.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0.xml" ContentType="application/vnd.openxmlformats-officedocument.drawing+xml"/>
  <Override PartName="/xl/ctrlProps/ctrlProp3.xml" ContentType="application/vnd.ms-excel.controlproperties+xml"/>
  <Override PartName="/xl/comments2.xml" ContentType="application/vnd.openxmlformats-officedocument.spreadsheetml.comments+xml"/>
  <Override PartName="/xl/charts/chart20.xml" ContentType="application/vnd.openxmlformats-officedocument.drawingml.chart+xml"/>
  <Override PartName="/xl/charts/style17.xml" ContentType="application/vnd.ms-office.chartstyle+xml"/>
  <Override PartName="/xl/charts/colors17.xml" ContentType="application/vnd.ms-office.chartcolorstyle+xml"/>
  <Override PartName="/xl/charts/chart21.xml" ContentType="application/vnd.openxmlformats-officedocument.drawingml.chart+xml"/>
  <Override PartName="/xl/charts/style18.xml" ContentType="application/vnd.ms-office.chartstyle+xml"/>
  <Override PartName="/xl/charts/colors18.xml" ContentType="application/vnd.ms-office.chartcolorstyle+xml"/>
  <Override PartName="/xl/charts/chart22.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11.xml" ContentType="application/vnd.openxmlformats-officedocument.drawing+xml"/>
  <Override PartName="/xl/slicers/slicer4.xml" ContentType="application/vnd.ms-excel.slicer+xml"/>
  <Override PartName="/xl/charts/chart23.xml" ContentType="application/vnd.openxmlformats-officedocument.drawingml.chart+xml"/>
  <Override PartName="/xl/charts/style20.xml" ContentType="application/vnd.ms-office.chartstyle+xml"/>
  <Override PartName="/xl/charts/colors20.xml" ContentType="application/vnd.ms-office.chartcolorstyle+xml"/>
  <Override PartName="/xl/charts/chart24.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12.xml" ContentType="application/vnd.openxmlformats-officedocument.drawing+xml"/>
  <Override PartName="/xl/slicers/slicer5.xml" ContentType="application/vnd.ms-excel.slicer+xml"/>
  <Override PartName="/xl/charts/chart25.xml" ContentType="application/vnd.openxmlformats-officedocument.drawingml.chart+xml"/>
  <Override PartName="/xl/charts/style22.xml" ContentType="application/vnd.ms-office.chartstyle+xml"/>
  <Override PartName="/xl/charts/colors22.xml" ContentType="application/vnd.ms-office.chartcolorstyle+xml"/>
  <Override PartName="/xl/charts/chart26.xml" ContentType="application/vnd.openxmlformats-officedocument.drawingml.chart+xml"/>
  <Override PartName="/xl/charts/chart27.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13.xml" ContentType="application/vnd.openxmlformats-officedocument.drawing+xml"/>
  <Override PartName="/xl/comments3.xml" ContentType="application/vnd.openxmlformats-officedocument.spreadsheetml.comments+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drawings/drawing14.xml" ContentType="application/vnd.openxmlformats-officedocument.drawing+xml"/>
  <Override PartName="/xl/charts/chart31.xml" ContentType="application/vnd.openxmlformats-officedocument.drawingml.chart+xml"/>
  <Override PartName="/xl/charts/style24.xml" ContentType="application/vnd.ms-office.chartstyle+xml"/>
  <Override PartName="/xl/charts/colors24.xml" ContentType="application/vnd.ms-office.chartcolorstyle+xml"/>
  <Override PartName="/xl/charts/chart32.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5.xml" ContentType="application/vnd.openxmlformats-officedocument.drawing+xml"/>
  <Override PartName="/xl/charts/chart33.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6.xml" ContentType="application/vnd.openxmlformats-officedocument.drawing+xml"/>
  <Override PartName="/xl/slicers/slicer6.xml" ContentType="application/vnd.ms-excel.slicer+xml"/>
  <Override PartName="/xl/charts/chart34.xml" ContentType="application/vnd.openxmlformats-officedocument.drawingml.chart+xml"/>
  <Override PartName="/xl/charts/style27.xml" ContentType="application/vnd.ms-office.chartstyle+xml"/>
  <Override PartName="/xl/charts/colors27.xml" ContentType="application/vnd.ms-office.chartcolorstyle+xml"/>
  <Override PartName="/xl/charts/chart35.xml" ContentType="application/vnd.openxmlformats-officedocument.drawingml.chart+xml"/>
  <Override PartName="/xl/charts/style28.xml" ContentType="application/vnd.ms-office.chartstyle+xml"/>
  <Override PartName="/xl/charts/colors28.xml" ContentType="application/vnd.ms-office.chartcolorstyle+xml"/>
  <Override PartName="/xl/charts/chart36.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7.xml" ContentType="application/vnd.openxmlformats-officedocument.drawing+xml"/>
  <Override PartName="/xl/comments4.xml" ContentType="application/vnd.openxmlformats-officedocument.spreadsheetml.comments+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drawings/drawing18.xml" ContentType="application/vnd.openxmlformats-officedocument.drawingml.chartshapes+xml"/>
  <Override PartName="/xl/charts/chart42.xml" ContentType="application/vnd.openxmlformats-officedocument.drawingml.chart+xml"/>
  <Override PartName="/xl/theme/themeOverride1.xml" ContentType="application/vnd.openxmlformats-officedocument.themeOverride+xml"/>
  <Override PartName="/xl/charts/chart43.xml" ContentType="application/vnd.openxmlformats-officedocument.drawingml.chart+xml"/>
  <Override PartName="/xl/drawings/drawing19.xml" ContentType="application/vnd.openxmlformats-officedocument.drawingml.chartshapes+xml"/>
  <Override PartName="/xl/pivotTables/pivotTable2.xml" ContentType="application/vnd.openxmlformats-officedocument.spreadsheetml.pivotTable+xml"/>
  <Override PartName="/xl/drawings/drawing20.xml" ContentType="application/vnd.openxmlformats-officedocument.drawing+xml"/>
  <Override PartName="/xl/slicers/slicer7.xml" ContentType="application/vnd.ms-excel.slicer+xml"/>
  <Override PartName="/xl/tables/table1.xml" ContentType="application/vnd.openxmlformats-officedocument.spreadsheetml.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21.xml" ContentType="application/vnd.openxmlformats-officedocument.drawing+xml"/>
  <Override PartName="/xl/slicers/slicer8.xml" ContentType="application/vnd.ms-excel.slicer+xml"/>
  <Override PartName="/xl/charts/chart44.xml" ContentType="application/vnd.openxmlformats-officedocument.drawingml.chart+xml"/>
  <Override PartName="/xl/charts/style30.xml" ContentType="application/vnd.ms-office.chartstyle+xml"/>
  <Override PartName="/xl/charts/colors30.xml" ContentType="application/vnd.ms-office.chartcolorstyle+xml"/>
  <Override PartName="/xl/charts/chart45.xml" ContentType="application/vnd.openxmlformats-officedocument.drawingml.chart+xml"/>
  <Override PartName="/xl/charts/style31.xml" ContentType="application/vnd.ms-office.chartstyle+xml"/>
  <Override PartName="/xl/charts/colors31.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drawings/drawing22.xml" ContentType="application/vnd.openxmlformats-officedocument.drawing+xml"/>
  <Override PartName="/xl/tables/table4.xml" ContentType="application/vnd.openxmlformats-officedocument.spreadsheetml.table+xml"/>
  <Override PartName="/xl/charts/chart46.xml" ContentType="application/vnd.openxmlformats-officedocument.drawingml.chart+xml"/>
  <Override PartName="/xl/charts/style32.xml" ContentType="application/vnd.ms-office.chartstyle+xml"/>
  <Override PartName="/xl/charts/colors32.xml" ContentType="application/vnd.ms-office.chartcolorstyle+xml"/>
  <Override PartName="/xl/pivotTables/pivotTable5.xml" ContentType="application/vnd.openxmlformats-officedocument.spreadsheetml.pivotTable+xml"/>
  <Override PartName="/xl/drawings/drawing23.xml" ContentType="application/vnd.openxmlformats-officedocument.drawing+xml"/>
  <Override PartName="/xl/slicers/slicer9.xml" ContentType="application/vnd.ms-excel.slicer+xml"/>
  <Override PartName="/xl/charts/chart47.xml" ContentType="application/vnd.openxmlformats-officedocument.drawingml.chart+xml"/>
  <Override PartName="/xl/charts/style33.xml" ContentType="application/vnd.ms-office.chartstyle+xml"/>
  <Override PartName="/xl/charts/colors33.xml" ContentType="application/vnd.ms-office.chartcolorstyle+xml"/>
  <Override PartName="/xl/pivotTables/pivotTable6.xml" ContentType="application/vnd.openxmlformats-officedocument.spreadsheetml.pivotTable+xml"/>
  <Override PartName="/xl/drawings/drawing24.xml" ContentType="application/vnd.openxmlformats-officedocument.drawing+xml"/>
  <Override PartName="/xl/charts/chart48.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5.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harts/chart49.xml" ContentType="application/vnd.openxmlformats-officedocument.drawingml.chart+xml"/>
  <Override PartName="/xl/pivotTables/pivotTable7.xml" ContentType="application/vnd.openxmlformats-officedocument.spreadsheetml.pivotTable+xml"/>
  <Override PartName="/xl/pivotTables/pivotTable8.xml" ContentType="application/vnd.openxmlformats-officedocument.spreadsheetml.pivotTable+xml"/>
  <Override PartName="/xl/tables/table5.xml" ContentType="application/vnd.openxmlformats-officedocument.spreadsheetml.table+xml"/>
  <Override PartName="/xl/pivotTables/pivotTable9.xml" ContentType="application/vnd.openxmlformats-officedocument.spreadsheetml.pivotTable+xml"/>
  <Override PartName="/xl/tables/table6.xml" ContentType="application/vnd.openxmlformats-officedocument.spreadsheetml.table+xml"/>
  <Override PartName="/xl/drawings/drawing26.xml" ContentType="application/vnd.openxmlformats-officedocument.drawing+xml"/>
  <Override PartName="/xl/ctrlProps/ctrlProp7.xml" ContentType="application/vnd.ms-excel.controlproperties+xml"/>
  <Override PartName="/xl/charts/chart50.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27.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C:\Users\remar\Downloads\New Files\"/>
    </mc:Choice>
  </mc:AlternateContent>
  <xr:revisionPtr revIDLastSave="0" documentId="8_{E41C2AF7-F14F-4019-BC82-E73993B3229B}" xr6:coauthVersionLast="47" xr6:coauthVersionMax="47" xr10:uidLastSave="{00000000-0000-0000-0000-000000000000}"/>
  <bookViews>
    <workbookView xWindow="-120" yWindow="-120" windowWidth="24240" windowHeight="13020" xr2:uid="{1461A525-9AC9-40BB-BB01-12B3CFA82A63}"/>
  </bookViews>
  <sheets>
    <sheet name="Welcome" sheetId="32" r:id="rId1"/>
    <sheet name="10 Charts" sheetId="29" r:id="rId2"/>
    <sheet name="1. Percent Change" sheetId="1" r:id="rId3"/>
    <sheet name="2. Conditional Donut" sheetId="5" r:id="rId4"/>
    <sheet name="3. Histogram with Details" sheetId="9" r:id="rId5"/>
    <sheet name="4. Dynamic Histogram" sheetId="13" r:id="rId6"/>
    <sheet name="5. Annual &amp; Monthly" sheetId="14" r:id="rId7"/>
    <sheet name="6. Waterfall Dashboard" sheetId="19" r:id="rId8"/>
    <sheet name="7. Variance on Clustered" sheetId="23" r:id="rId9"/>
    <sheet name="8. Actual vs Target" sheetId="24" r:id="rId10"/>
    <sheet name="8. Actual vs Goal Pct" sheetId="25" r:id="rId11"/>
    <sheet name="9. Dynamic Labels" sheetId="26" r:id="rId12"/>
    <sheet name="10. Comparative Distribution" sheetId="28" r:id="rId13"/>
    <sheet name="Source Data&gt;&gt;" sheetId="4" r:id="rId14"/>
    <sheet name="1. Pivot" sheetId="3" r:id="rId15"/>
    <sheet name="1. Data" sheetId="2" r:id="rId16"/>
    <sheet name="3. Pivots" sheetId="11" r:id="rId17"/>
    <sheet name="3. Data" sheetId="7" r:id="rId18"/>
    <sheet name="3. Groups" sheetId="6" r:id="rId19"/>
    <sheet name="4. Data" sheetId="12" r:id="rId20"/>
    <sheet name="5. Monthly Avg" sheetId="15" r:id="rId21"/>
    <sheet name="5. Season Trend" sheetId="16" r:id="rId22"/>
    <sheet name="5. Data" sheetId="17" r:id="rId23"/>
    <sheet name="5. Lists" sheetId="18" r:id="rId24"/>
    <sheet name="6. Waterfall Chart" sheetId="20" r:id="rId25"/>
    <sheet name="6. Pivot" sheetId="21" r:id="rId26"/>
    <sheet name="6. Data" sheetId="22" r:id="rId27"/>
    <sheet name="9. Slicer Pivot" sheetId="27" r:id="rId28"/>
    <sheet name="Source" sheetId="31" r:id="rId29"/>
    <sheet name="2. Conditional Donut (2)" sheetId="30" state="hidden" r:id="rId30"/>
  </sheets>
  <definedNames>
    <definedName name="rngCount" localSheetId="5">OFFSET('4. Dynamic Histogram'!$E$13,1,0,'4. Dynamic Histogram'!$C$7,1)</definedName>
    <definedName name="rngGroups" localSheetId="5">OFFSET('4. Dynamic Histogram'!$D$13,1,0,'4. Dynamic Histogram'!$C$7,1)</definedName>
    <definedName name="rngSeasonList">'5. Lists'!$A$2:$A$47</definedName>
    <definedName name="Slicer_Group1">#N/A</definedName>
    <definedName name="Slicer_Item">#N/A</definedName>
    <definedName name="Slicer_Region">#N/A</definedName>
    <definedName name="Slicer_Season">#N/A</definedName>
    <definedName name="Slicer_Symbol">#N/A</definedName>
  </definedNames>
  <calcPr calcId="191029"/>
  <pivotCaches>
    <pivotCache cacheId="3" r:id="rId31"/>
    <pivotCache cacheId="4" r:id="rId32"/>
    <pivotCache cacheId="5" r:id="rId33"/>
    <pivotCache cacheId="6" r:id="rId34"/>
    <pivotCache cacheId="7" r:id="rId35"/>
  </pivotCaches>
  <extLst>
    <ext xmlns:x14="http://schemas.microsoft.com/office/spreadsheetml/2009/9/main" uri="{BBE1A952-AA13-448e-AADC-164F8A28A991}">
      <x14:slicerCaches>
        <x14:slicerCache r:id="rId36"/>
        <x14:slicerCache r:id="rId37"/>
        <x14:slicerCache r:id="rId38"/>
        <x14:slicerCache r:id="rId39"/>
        <x14:slicerCache r:id="rId40"/>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4" i="30" l="1"/>
  <c r="C9" i="30" s="1"/>
  <c r="B8" i="6"/>
  <c r="B3" i="6"/>
  <c r="B4" i="6"/>
  <c r="B5" i="6"/>
  <c r="B6" i="6"/>
  <c r="B7" i="6"/>
  <c r="B2" i="6"/>
  <c r="L65" i="28"/>
  <c r="J65" i="28"/>
  <c r="I65" i="28"/>
  <c r="C65" i="28"/>
  <c r="L64" i="28"/>
  <c r="J64" i="28"/>
  <c r="I64" i="28"/>
  <c r="C64" i="28"/>
  <c r="L63" i="28"/>
  <c r="J63" i="28"/>
  <c r="I63" i="28"/>
  <c r="C63" i="28"/>
  <c r="L62" i="28"/>
  <c r="J62" i="28"/>
  <c r="I62" i="28"/>
  <c r="C62" i="28"/>
  <c r="L61" i="28"/>
  <c r="J61" i="28"/>
  <c r="I61" i="28"/>
  <c r="C61" i="28"/>
  <c r="O60" i="28"/>
  <c r="P60" i="28" s="1"/>
  <c r="L60" i="28"/>
  <c r="J60" i="28"/>
  <c r="I60" i="28"/>
  <c r="C60" i="28"/>
  <c r="O59" i="28"/>
  <c r="P59" i="28" s="1"/>
  <c r="L59" i="28"/>
  <c r="J59" i="28"/>
  <c r="I59" i="28"/>
  <c r="C59" i="28"/>
  <c r="L58" i="28"/>
  <c r="J58" i="28"/>
  <c r="I58" i="28"/>
  <c r="C58" i="28"/>
  <c r="L57" i="28"/>
  <c r="J57" i="28"/>
  <c r="I57" i="28"/>
  <c r="C57" i="28"/>
  <c r="L56" i="28"/>
  <c r="J56" i="28"/>
  <c r="I56" i="28"/>
  <c r="C56" i="28"/>
  <c r="P56" i="28" s="1"/>
  <c r="C10" i="30" l="1"/>
  <c r="C7" i="30"/>
  <c r="C8" i="30"/>
  <c r="O62" i="28"/>
  <c r="P57" i="28"/>
  <c r="O63" i="28"/>
  <c r="B44" i="26"/>
  <c r="B43" i="26"/>
  <c r="B42" i="26"/>
  <c r="B41" i="26"/>
  <c r="N40" i="26"/>
  <c r="M40" i="26"/>
  <c r="L40" i="26"/>
  <c r="K40" i="26"/>
  <c r="J40" i="26"/>
  <c r="I40" i="26"/>
  <c r="H40" i="26"/>
  <c r="G40" i="26"/>
  <c r="F40" i="26"/>
  <c r="E40" i="26"/>
  <c r="D40" i="26"/>
  <c r="C40" i="26"/>
  <c r="B40" i="26"/>
  <c r="D39" i="26"/>
  <c r="C39" i="26"/>
  <c r="N35" i="26"/>
  <c r="M35" i="26"/>
  <c r="L35" i="26"/>
  <c r="K35" i="26"/>
  <c r="J35" i="26"/>
  <c r="I35" i="26"/>
  <c r="H35" i="26"/>
  <c r="G35" i="26"/>
  <c r="F35" i="26"/>
  <c r="E35" i="26"/>
  <c r="D35" i="26"/>
  <c r="B35" i="26"/>
  <c r="N34" i="26"/>
  <c r="M34" i="26"/>
  <c r="L34" i="26"/>
  <c r="K34" i="26"/>
  <c r="J34" i="26"/>
  <c r="I34" i="26"/>
  <c r="H34" i="26"/>
  <c r="G34" i="26"/>
  <c r="F34" i="26"/>
  <c r="E34" i="26"/>
  <c r="D34" i="26"/>
  <c r="B34" i="26"/>
  <c r="N33" i="26"/>
  <c r="M33" i="26"/>
  <c r="L33" i="26"/>
  <c r="K33" i="26"/>
  <c r="J33" i="26"/>
  <c r="I33" i="26"/>
  <c r="H33" i="26"/>
  <c r="G33" i="26"/>
  <c r="F33" i="26"/>
  <c r="E33" i="26"/>
  <c r="D33" i="26"/>
  <c r="B33" i="26"/>
  <c r="N32" i="26"/>
  <c r="M32" i="26"/>
  <c r="L32" i="26"/>
  <c r="K32" i="26"/>
  <c r="J32" i="26"/>
  <c r="I32" i="26"/>
  <c r="H32" i="26"/>
  <c r="G32" i="26"/>
  <c r="F32" i="26"/>
  <c r="E32" i="26"/>
  <c r="D32" i="26"/>
  <c r="B32" i="26"/>
  <c r="N31" i="26"/>
  <c r="M31" i="26"/>
  <c r="L31" i="26"/>
  <c r="K31" i="26"/>
  <c r="J31" i="26"/>
  <c r="I31" i="26"/>
  <c r="H31" i="26"/>
  <c r="G31" i="26"/>
  <c r="F31" i="26"/>
  <c r="E31" i="26"/>
  <c r="D31" i="26"/>
  <c r="C31" i="26"/>
  <c r="B31" i="26"/>
  <c r="B27" i="26"/>
  <c r="B26" i="26"/>
  <c r="B25" i="26"/>
  <c r="B24" i="26"/>
  <c r="N23" i="26"/>
  <c r="M23" i="26"/>
  <c r="L23" i="26"/>
  <c r="K23" i="26"/>
  <c r="J23" i="26"/>
  <c r="I23" i="26"/>
  <c r="H23" i="26"/>
  <c r="G23" i="26"/>
  <c r="F23" i="26"/>
  <c r="E23" i="26"/>
  <c r="D23" i="26"/>
  <c r="C23" i="26"/>
  <c r="B23" i="26"/>
  <c r="N19" i="26"/>
  <c r="M19" i="26"/>
  <c r="L19" i="26"/>
  <c r="K19" i="26"/>
  <c r="J19" i="26"/>
  <c r="I19" i="26"/>
  <c r="I44" i="26" s="1"/>
  <c r="H19" i="26"/>
  <c r="H44" i="26" s="1"/>
  <c r="G19" i="26"/>
  <c r="F19" i="26"/>
  <c r="E19" i="26"/>
  <c r="D19" i="26"/>
  <c r="C19" i="26"/>
  <c r="B19" i="26"/>
  <c r="N18" i="26"/>
  <c r="M18" i="26"/>
  <c r="L18" i="26"/>
  <c r="K18" i="26"/>
  <c r="J18" i="26"/>
  <c r="I18" i="26"/>
  <c r="H18" i="26"/>
  <c r="G18" i="26"/>
  <c r="F18" i="26"/>
  <c r="F43" i="26" s="1"/>
  <c r="E18" i="26"/>
  <c r="E43" i="26" s="1"/>
  <c r="D18" i="26"/>
  <c r="C18" i="26"/>
  <c r="B18" i="26"/>
  <c r="N17" i="26"/>
  <c r="M17" i="26"/>
  <c r="L17" i="26"/>
  <c r="K17" i="26"/>
  <c r="J17" i="26"/>
  <c r="I17" i="26"/>
  <c r="H17" i="26"/>
  <c r="G17" i="26"/>
  <c r="F17" i="26"/>
  <c r="E17" i="26"/>
  <c r="D17" i="26"/>
  <c r="C17" i="26"/>
  <c r="C42" i="26" s="1"/>
  <c r="B17" i="26"/>
  <c r="N16" i="26"/>
  <c r="M16" i="26"/>
  <c r="L16" i="26"/>
  <c r="K16" i="26"/>
  <c r="J16" i="26"/>
  <c r="I16" i="26"/>
  <c r="H16" i="26"/>
  <c r="G16" i="26"/>
  <c r="F16" i="26"/>
  <c r="E16" i="26"/>
  <c r="D16" i="26"/>
  <c r="C16" i="26"/>
  <c r="B16" i="26"/>
  <c r="N15" i="26"/>
  <c r="M15" i="26"/>
  <c r="L15" i="26"/>
  <c r="K15" i="26"/>
  <c r="J15" i="26"/>
  <c r="I15" i="26"/>
  <c r="H15" i="26"/>
  <c r="G15" i="26"/>
  <c r="F15" i="26"/>
  <c r="E15" i="26"/>
  <c r="D15" i="26"/>
  <c r="C15" i="26"/>
  <c r="B15" i="26"/>
  <c r="N9" i="26"/>
  <c r="N27" i="26" s="1"/>
  <c r="M9" i="26"/>
  <c r="M27" i="26" s="1"/>
  <c r="L9" i="26"/>
  <c r="L26" i="26" s="1"/>
  <c r="K9" i="26"/>
  <c r="K26" i="26" s="1"/>
  <c r="J9" i="26"/>
  <c r="J26" i="26" s="1"/>
  <c r="I9" i="26"/>
  <c r="I25" i="26" s="1"/>
  <c r="H9" i="26"/>
  <c r="H25" i="26" s="1"/>
  <c r="G9" i="26"/>
  <c r="G25" i="26" s="1"/>
  <c r="F9" i="26"/>
  <c r="F24" i="26" s="1"/>
  <c r="E9" i="26"/>
  <c r="E24" i="26" s="1"/>
  <c r="D9" i="26"/>
  <c r="D24" i="26" s="1"/>
  <c r="C9" i="26"/>
  <c r="C28" i="26" s="1"/>
  <c r="D42" i="26" l="1"/>
  <c r="G43" i="26"/>
  <c r="J44" i="26"/>
  <c r="H24" i="26"/>
  <c r="F20" i="26"/>
  <c r="L25" i="26"/>
  <c r="G28" i="26"/>
  <c r="K25" i="26"/>
  <c r="M25" i="26"/>
  <c r="M26" i="26"/>
  <c r="C20" i="26"/>
  <c r="C27" i="26"/>
  <c r="D20" i="26"/>
  <c r="D45" i="26" s="1"/>
  <c r="D27" i="26"/>
  <c r="E20" i="26"/>
  <c r="G24" i="26"/>
  <c r="E27" i="26"/>
  <c r="D28" i="26"/>
  <c r="I24" i="26"/>
  <c r="E28" i="26"/>
  <c r="E44" i="26"/>
  <c r="J24" i="26"/>
  <c r="K24" i="26"/>
  <c r="H28" i="26"/>
  <c r="L24" i="26"/>
  <c r="J25" i="26"/>
  <c r="O66" i="28"/>
  <c r="P63" i="28"/>
  <c r="P62" i="28"/>
  <c r="O65" i="28"/>
  <c r="L41" i="26"/>
  <c r="F44" i="26"/>
  <c r="M41" i="26"/>
  <c r="C43" i="26"/>
  <c r="N41" i="26"/>
  <c r="D43" i="26"/>
  <c r="G44" i="26"/>
  <c r="N26" i="26"/>
  <c r="F28" i="26"/>
  <c r="D36" i="26"/>
  <c r="E36" i="26"/>
  <c r="F36" i="26"/>
  <c r="G36" i="26"/>
  <c r="G20" i="26"/>
  <c r="G45" i="26" s="1"/>
  <c r="M24" i="26"/>
  <c r="C26" i="26"/>
  <c r="F27" i="26"/>
  <c r="H36" i="26"/>
  <c r="E42" i="26"/>
  <c r="H43" i="26"/>
  <c r="K44" i="26"/>
  <c r="N25" i="26"/>
  <c r="H20" i="26"/>
  <c r="H45" i="26" s="1"/>
  <c r="N24" i="26"/>
  <c r="D26" i="26"/>
  <c r="G27" i="26"/>
  <c r="C41" i="26"/>
  <c r="F42" i="26"/>
  <c r="I43" i="26"/>
  <c r="L44" i="26"/>
  <c r="I20" i="26"/>
  <c r="E26" i="26"/>
  <c r="H27" i="26"/>
  <c r="D41" i="26"/>
  <c r="G42" i="26"/>
  <c r="J43" i="26"/>
  <c r="M44" i="26"/>
  <c r="J20" i="26"/>
  <c r="C25" i="26"/>
  <c r="F26" i="26"/>
  <c r="I27" i="26"/>
  <c r="E41" i="26"/>
  <c r="H42" i="26"/>
  <c r="K43" i="26"/>
  <c r="N44" i="26"/>
  <c r="K20" i="26"/>
  <c r="D25" i="26"/>
  <c r="G26" i="26"/>
  <c r="J27" i="26"/>
  <c r="F41" i="26"/>
  <c r="I42" i="26"/>
  <c r="L43" i="26"/>
  <c r="C45" i="26"/>
  <c r="L20" i="26"/>
  <c r="E25" i="26"/>
  <c r="H26" i="26"/>
  <c r="K27" i="26"/>
  <c r="G41" i="26"/>
  <c r="J42" i="26"/>
  <c r="M43" i="26"/>
  <c r="M20" i="26"/>
  <c r="C24" i="26"/>
  <c r="F25" i="26"/>
  <c r="I26" i="26"/>
  <c r="L27" i="26"/>
  <c r="H41" i="26"/>
  <c r="K42" i="26"/>
  <c r="N43" i="26"/>
  <c r="E45" i="26"/>
  <c r="N20" i="26"/>
  <c r="I41" i="26"/>
  <c r="L42" i="26"/>
  <c r="F45" i="26"/>
  <c r="J41" i="26"/>
  <c r="M42" i="26"/>
  <c r="C44" i="26"/>
  <c r="K41" i="26"/>
  <c r="N42" i="26"/>
  <c r="D44" i="26"/>
  <c r="P65" i="28" l="1"/>
  <c r="O68" i="28"/>
  <c r="P66" i="28"/>
  <c r="O69" i="28"/>
  <c r="H40" i="25"/>
  <c r="G40" i="25"/>
  <c r="H39" i="25"/>
  <c r="G39" i="25"/>
  <c r="H38" i="25"/>
  <c r="G38" i="25"/>
  <c r="H37" i="25"/>
  <c r="G37" i="25"/>
  <c r="E37" i="25"/>
  <c r="F40" i="25" s="1"/>
  <c r="E38" i="24"/>
  <c r="E40" i="24" s="1"/>
  <c r="F40" i="24" l="1"/>
  <c r="O71" i="28"/>
  <c r="P68" i="28"/>
  <c r="O72" i="28"/>
  <c r="P69" i="28"/>
  <c r="F37" i="25"/>
  <c r="E38" i="25"/>
  <c r="F38" i="25"/>
  <c r="E39" i="25"/>
  <c r="F39" i="25"/>
  <c r="E40" i="25"/>
  <c r="E41" i="24"/>
  <c r="F41" i="24"/>
  <c r="F38" i="24"/>
  <c r="E39" i="24"/>
  <c r="F39" i="24"/>
  <c r="O75" i="28" l="1"/>
  <c r="P72" i="28"/>
  <c r="P71" i="28"/>
  <c r="O74" i="28"/>
  <c r="F68" i="23"/>
  <c r="E68" i="23"/>
  <c r="H68" i="23" s="1"/>
  <c r="F67" i="23"/>
  <c r="E67" i="23"/>
  <c r="H67" i="23" s="1"/>
  <c r="F66" i="23"/>
  <c r="E66" i="23"/>
  <c r="H66" i="23" s="1"/>
  <c r="F65" i="23"/>
  <c r="E65" i="23"/>
  <c r="H65" i="23" s="1"/>
  <c r="G67" i="23" l="1"/>
  <c r="O77" i="28"/>
  <c r="P74" i="28"/>
  <c r="O78" i="28"/>
  <c r="P75" i="28"/>
  <c r="G68" i="23"/>
  <c r="G65" i="23"/>
  <c r="G66" i="23"/>
  <c r="P78" i="28" l="1"/>
  <c r="O81" i="28"/>
  <c r="O80" i="28"/>
  <c r="P77" i="28"/>
  <c r="C21" i="22"/>
  <c r="C16" i="22"/>
  <c r="C11" i="22"/>
  <c r="C6" i="22"/>
  <c r="Q10" i="21"/>
  <c r="Q9" i="21"/>
  <c r="B5" i="20" s="1"/>
  <c r="D5" i="20" s="1"/>
  <c r="H9" i="21"/>
  <c r="G9" i="21"/>
  <c r="F9" i="21"/>
  <c r="Q8" i="21"/>
  <c r="B4" i="20" s="1"/>
  <c r="K4" i="20" s="1"/>
  <c r="H8" i="21"/>
  <c r="G8" i="21"/>
  <c r="F8" i="21"/>
  <c r="Q7" i="21"/>
  <c r="B3" i="20" s="1"/>
  <c r="J7" i="21"/>
  <c r="H7" i="21"/>
  <c r="G7" i="21"/>
  <c r="F7" i="21"/>
  <c r="Q6" i="21"/>
  <c r="B2" i="20" s="1"/>
  <c r="J6" i="21"/>
  <c r="H6" i="21"/>
  <c r="G6" i="21"/>
  <c r="F6" i="21"/>
  <c r="F5" i="21"/>
  <c r="H5" i="20"/>
  <c r="A5" i="20"/>
  <c r="H4" i="20"/>
  <c r="A4" i="20"/>
  <c r="H3" i="20"/>
  <c r="C3" i="20"/>
  <c r="C4" i="20" s="1"/>
  <c r="C5" i="20" s="1"/>
  <c r="A3" i="20"/>
  <c r="A2" i="20"/>
  <c r="B1" i="20"/>
  <c r="O84" i="28" l="1"/>
  <c r="P84" i="28" s="1"/>
  <c r="P81" i="28"/>
  <c r="O83" i="28"/>
  <c r="P83" i="28" s="1"/>
  <c r="P80" i="28"/>
  <c r="K5" i="20"/>
  <c r="D3" i="20"/>
  <c r="G5" i="20"/>
  <c r="K3" i="20"/>
  <c r="G3" i="20"/>
  <c r="F3" i="20" s="1"/>
  <c r="D2" i="20"/>
  <c r="D4" i="20"/>
  <c r="G4" i="20"/>
  <c r="F4" i="20" s="1"/>
  <c r="G2" i="20"/>
  <c r="J3" i="20" l="1"/>
  <c r="I4" i="20"/>
  <c r="E4" i="20"/>
  <c r="J5" i="20"/>
  <c r="I5" i="20"/>
  <c r="E5" i="20"/>
  <c r="E3" i="20"/>
  <c r="J4" i="20"/>
  <c r="D6" i="20"/>
  <c r="F5" i="20"/>
  <c r="I3" i="20"/>
  <c r="F49" i="16" l="1"/>
  <c r="E49" i="16"/>
  <c r="F48" i="16"/>
  <c r="E48" i="16"/>
  <c r="F47" i="16"/>
  <c r="E47" i="16"/>
  <c r="F46" i="16"/>
  <c r="E46" i="16"/>
  <c r="F45" i="16"/>
  <c r="E45" i="16"/>
  <c r="F44" i="16"/>
  <c r="E44" i="16"/>
  <c r="F43" i="16"/>
  <c r="E43" i="16"/>
  <c r="F42" i="16"/>
  <c r="E42" i="16"/>
  <c r="F41" i="16"/>
  <c r="E41" i="16"/>
  <c r="F40" i="16"/>
  <c r="E40" i="16"/>
  <c r="F39" i="16"/>
  <c r="E39" i="16"/>
  <c r="F38" i="16"/>
  <c r="E38" i="16"/>
  <c r="F37" i="16"/>
  <c r="E37" i="16"/>
  <c r="F36" i="16"/>
  <c r="E36" i="16"/>
  <c r="F35" i="16"/>
  <c r="E35" i="16"/>
  <c r="F34" i="16"/>
  <c r="E34" i="16"/>
  <c r="F33" i="16"/>
  <c r="E33" i="16"/>
  <c r="F32" i="16"/>
  <c r="E32" i="16"/>
  <c r="F31" i="16"/>
  <c r="E31" i="16"/>
  <c r="F30" i="16"/>
  <c r="E30" i="16"/>
  <c r="F29" i="16"/>
  <c r="E29" i="16"/>
  <c r="E28" i="16"/>
  <c r="F28" i="16" s="1"/>
  <c r="F27" i="16"/>
  <c r="E27" i="16"/>
  <c r="F26" i="16"/>
  <c r="E26" i="16"/>
  <c r="F25" i="16"/>
  <c r="E25" i="16"/>
  <c r="E24" i="16"/>
  <c r="F24" i="16" s="1"/>
  <c r="F23" i="16"/>
  <c r="E23" i="16"/>
  <c r="F22" i="16"/>
  <c r="E22" i="16"/>
  <c r="F21" i="16"/>
  <c r="E21" i="16"/>
  <c r="F20" i="16"/>
  <c r="E20" i="16"/>
  <c r="F19" i="16"/>
  <c r="E19" i="16"/>
  <c r="F18" i="16"/>
  <c r="E18" i="16"/>
  <c r="F17" i="16"/>
  <c r="E17" i="16"/>
  <c r="F16" i="16"/>
  <c r="E16" i="16"/>
  <c r="F15" i="16"/>
  <c r="E15" i="16"/>
  <c r="F14" i="16"/>
  <c r="E14" i="16"/>
  <c r="F13" i="16"/>
  <c r="E13" i="16"/>
  <c r="F12" i="16"/>
  <c r="E12" i="16"/>
  <c r="F11" i="16"/>
  <c r="E11" i="16"/>
  <c r="F10" i="16"/>
  <c r="E10" i="16"/>
  <c r="F9" i="16"/>
  <c r="E9" i="16"/>
  <c r="F8" i="16"/>
  <c r="E8" i="16"/>
  <c r="F7" i="16"/>
  <c r="E7" i="16"/>
  <c r="F6" i="16"/>
  <c r="E6" i="16"/>
  <c r="F5" i="16"/>
  <c r="E5" i="16"/>
  <c r="F4" i="16"/>
  <c r="E4" i="16"/>
  <c r="D17" i="15"/>
  <c r="C17" i="15"/>
  <c r="D16" i="15"/>
  <c r="C16" i="15"/>
  <c r="D15" i="15"/>
  <c r="C15" i="15"/>
  <c r="D14" i="15"/>
  <c r="C14" i="15"/>
  <c r="D13" i="15"/>
  <c r="C13" i="15"/>
  <c r="D12" i="15"/>
  <c r="C12" i="15"/>
  <c r="D11" i="15"/>
  <c r="C11" i="15"/>
  <c r="D10" i="15"/>
  <c r="C10" i="15"/>
  <c r="D9" i="15"/>
  <c r="C9" i="15"/>
  <c r="D8" i="15"/>
  <c r="C8" i="15"/>
  <c r="D7" i="15"/>
  <c r="C7" i="15"/>
  <c r="D6" i="15"/>
  <c r="C6" i="15"/>
  <c r="E25" i="13" l="1"/>
  <c r="C6" i="13"/>
  <c r="C5" i="13"/>
  <c r="C7" i="13"/>
  <c r="C9" i="13" l="1"/>
  <c r="C14" i="13" s="1"/>
  <c r="C23" i="13"/>
  <c r="C15" i="13" l="1"/>
  <c r="D14" i="13"/>
  <c r="C16" i="13" l="1"/>
  <c r="D15" i="13"/>
  <c r="C17" i="13" l="1"/>
  <c r="C18" i="13" s="1"/>
  <c r="D16" i="13"/>
  <c r="D17" i="13" l="1"/>
  <c r="C19" i="13"/>
  <c r="C20" i="13" s="1"/>
  <c r="D18" i="13"/>
  <c r="C21" i="13" l="1"/>
  <c r="C22" i="13" s="1"/>
  <c r="D23" i="13" s="1"/>
  <c r="D20" i="13"/>
  <c r="E14" i="13" a="1"/>
  <c r="D19" i="13"/>
  <c r="D22" i="13" l="1"/>
  <c r="D21" i="13"/>
  <c r="E15" i="13"/>
  <c r="E18" i="13"/>
  <c r="E23" i="13"/>
  <c r="E21" i="13"/>
  <c r="E14" i="13"/>
  <c r="E22" i="13"/>
  <c r="E20" i="13"/>
  <c r="E17" i="13"/>
  <c r="E16" i="13"/>
  <c r="E19" i="13"/>
  <c r="E24" i="13" l="1"/>
  <c r="E26" i="13" s="1"/>
  <c r="G2" i="7" l="1"/>
  <c r="G3" i="7"/>
  <c r="G4" i="7"/>
  <c r="G5" i="7"/>
  <c r="G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189" i="7"/>
  <c r="G190" i="7"/>
  <c r="G191" i="7"/>
  <c r="G192" i="7"/>
  <c r="G193" i="7"/>
  <c r="G194" i="7"/>
  <c r="G195" i="7"/>
  <c r="G196" i="7"/>
  <c r="G197" i="7"/>
  <c r="G198" i="7"/>
  <c r="G199" i="7"/>
  <c r="G200" i="7"/>
  <c r="G201" i="7"/>
  <c r="G202" i="7"/>
  <c r="G203" i="7"/>
  <c r="G204" i="7"/>
  <c r="G205" i="7"/>
  <c r="G206" i="7"/>
  <c r="G207" i="7"/>
  <c r="G208" i="7"/>
  <c r="G209" i="7"/>
  <c r="G210" i="7"/>
  <c r="G211" i="7"/>
  <c r="G212" i="7"/>
  <c r="G213" i="7"/>
  <c r="G214" i="7"/>
  <c r="G215" i="7"/>
  <c r="G216" i="7"/>
  <c r="G217" i="7"/>
  <c r="G218" i="7"/>
  <c r="G219" i="7"/>
  <c r="G220" i="7"/>
  <c r="G221" i="7"/>
  <c r="G222" i="7"/>
  <c r="G223" i="7"/>
  <c r="G224" i="7"/>
  <c r="G225" i="7"/>
  <c r="G226" i="7"/>
  <c r="G227" i="7"/>
  <c r="G228" i="7"/>
  <c r="G229" i="7"/>
  <c r="G230" i="7"/>
  <c r="G231" i="7"/>
  <c r="G232" i="7"/>
  <c r="G233" i="7"/>
  <c r="G234" i="7"/>
  <c r="G235" i="7"/>
  <c r="G236" i="7"/>
  <c r="G237" i="7"/>
  <c r="G238" i="7"/>
  <c r="G239" i="7"/>
  <c r="G240" i="7"/>
  <c r="G241" i="7"/>
  <c r="G242" i="7"/>
  <c r="G243" i="7"/>
  <c r="G244" i="7"/>
  <c r="G245" i="7"/>
  <c r="G246" i="7"/>
  <c r="G247" i="7"/>
  <c r="G248" i="7"/>
  <c r="G249" i="7"/>
  <c r="G250" i="7"/>
  <c r="G251" i="7"/>
  <c r="G252" i="7"/>
  <c r="G253" i="7"/>
  <c r="G254" i="7"/>
  <c r="G255" i="7"/>
  <c r="G256" i="7"/>
  <c r="G257" i="7"/>
  <c r="G258" i="7"/>
  <c r="G259" i="7"/>
  <c r="G260" i="7"/>
  <c r="G261" i="7"/>
  <c r="G262" i="7"/>
  <c r="G263" i="7"/>
  <c r="G264" i="7"/>
  <c r="G265" i="7"/>
  <c r="G266" i="7"/>
  <c r="G267" i="7"/>
  <c r="G268" i="7"/>
  <c r="G269" i="7"/>
  <c r="G270" i="7"/>
  <c r="G271" i="7"/>
  <c r="G272" i="7"/>
  <c r="G273" i="7"/>
  <c r="G274" i="7"/>
  <c r="G275" i="7"/>
  <c r="G276" i="7"/>
  <c r="G277" i="7"/>
  <c r="G278" i="7"/>
  <c r="G279" i="7"/>
  <c r="G280" i="7"/>
  <c r="G281" i="7"/>
  <c r="G282" i="7"/>
  <c r="G283" i="7"/>
  <c r="G284" i="7"/>
  <c r="G285" i="7"/>
  <c r="G286" i="7"/>
  <c r="G287" i="7"/>
  <c r="G288" i="7"/>
  <c r="G289" i="7"/>
  <c r="G290" i="7"/>
  <c r="G291" i="7"/>
  <c r="G292" i="7"/>
  <c r="G293" i="7"/>
  <c r="G294" i="7"/>
  <c r="G295" i="7"/>
  <c r="G296" i="7"/>
  <c r="G297" i="7"/>
  <c r="G298" i="7"/>
  <c r="G299" i="7"/>
  <c r="G300" i="7"/>
  <c r="G301" i="7"/>
  <c r="C4" i="5" l="1"/>
  <c r="C10" i="5" s="1"/>
  <c r="C7" i="5" l="1"/>
  <c r="C8" i="5"/>
  <c r="C9" i="5"/>
  <c r="E1" i="3" l="1"/>
  <c r="D1" i="3"/>
  <c r="M11" i="1"/>
  <c r="C11" i="1"/>
  <c r="C10" i="1"/>
  <c r="C9" i="1"/>
  <c r="C8" i="1"/>
  <c r="C7" i="1"/>
  <c r="C6" i="1"/>
  <c r="C5" i="1"/>
  <c r="B5" i="1"/>
  <c r="B8" i="1"/>
  <c r="B10" i="1"/>
  <c r="B11" i="1"/>
  <c r="B6" i="1"/>
  <c r="B7" i="1"/>
  <c r="B9" i="1"/>
  <c r="K5" i="1" l="1"/>
  <c r="E5" i="1"/>
  <c r="D6" i="1"/>
  <c r="F5" i="1"/>
  <c r="G5" i="1"/>
  <c r="H5" i="1"/>
  <c r="D5" i="1"/>
  <c r="G8" i="1"/>
  <c r="H8" i="1"/>
  <c r="D9" i="1"/>
  <c r="F8" i="1"/>
  <c r="E8" i="1"/>
  <c r="K8" i="1"/>
  <c r="E7" i="1"/>
  <c r="K7" i="1"/>
  <c r="G7" i="1"/>
  <c r="D8" i="1"/>
  <c r="H7" i="1"/>
  <c r="F7" i="1"/>
  <c r="K6" i="1"/>
  <c r="H6" i="1"/>
  <c r="D7" i="1"/>
  <c r="G6" i="1"/>
  <c r="F6" i="1"/>
  <c r="E6" i="1"/>
  <c r="D11" i="1"/>
  <c r="H10" i="1"/>
  <c r="F10" i="1"/>
  <c r="K10" i="1"/>
  <c r="G10" i="1"/>
  <c r="E10" i="1"/>
  <c r="K9" i="1"/>
  <c r="F9" i="1"/>
  <c r="D10" i="1"/>
  <c r="G9" i="1"/>
  <c r="E9" i="1"/>
  <c r="H9" i="1"/>
  <c r="M9" i="1" l="1"/>
  <c r="L9" i="1"/>
  <c r="M7" i="1"/>
  <c r="L7" i="1"/>
  <c r="M10" i="1"/>
  <c r="L10" i="1"/>
  <c r="L8" i="1"/>
  <c r="M8" i="1"/>
  <c r="I10" i="1"/>
  <c r="J10" i="1"/>
  <c r="I8" i="1"/>
  <c r="J8" i="1"/>
  <c r="J5" i="1"/>
  <c r="I5" i="1"/>
  <c r="J9" i="1"/>
  <c r="I9" i="1"/>
  <c r="I6" i="1"/>
  <c r="J6" i="1"/>
  <c r="M6" i="1"/>
  <c r="L6" i="1"/>
  <c r="I7" i="1"/>
  <c r="J7" i="1"/>
  <c r="M5" i="1"/>
  <c r="L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 Acampora</author>
  </authors>
  <commentList>
    <comment ref="C4" authorId="0" shapeId="0" xr:uid="{2E94EA3D-B50E-4CFA-B406-2A299E65174C}">
      <text>
        <r>
          <rPr>
            <b/>
            <sz val="9"/>
            <color indexed="81"/>
            <rFont val="Tahoma"/>
            <family val="2"/>
          </rPr>
          <t>Jon Acampora:</t>
        </r>
        <r>
          <rPr>
            <sz val="9"/>
            <color indexed="81"/>
            <rFont val="Tahoma"/>
            <family val="2"/>
          </rPr>
          <t xml:space="preserve">
Uses the REPT function to join the year in column A with a repeating number of blank spaces. This makes the label longer and moves the text to the left to align with the visible bar for the amount. Otherwise, the label would align under the center of the visible and invisible bars.</t>
        </r>
      </text>
    </comment>
    <comment ref="D4" authorId="0" shapeId="0" xr:uid="{30B4B26F-42F6-482C-9004-418C2D9A0E32}">
      <text>
        <r>
          <rPr>
            <b/>
            <sz val="9"/>
            <color indexed="81"/>
            <rFont val="Tahoma"/>
            <family val="2"/>
          </rPr>
          <t>Jon Acampora:</t>
        </r>
        <r>
          <rPr>
            <sz val="9"/>
            <color indexed="81"/>
            <rFont val="Tahoma"/>
            <family val="2"/>
          </rPr>
          <t xml:space="preserve">
Reference to the amount in column B with thousands ($#,###,K) number formatting applied.</t>
        </r>
      </text>
    </comment>
    <comment ref="E4" authorId="0" shapeId="0" xr:uid="{EC3553B7-7CB0-4C70-9169-700C12B614B0}">
      <text>
        <r>
          <rPr>
            <b/>
            <sz val="9"/>
            <color indexed="81"/>
            <rFont val="Tahoma"/>
            <family val="2"/>
          </rPr>
          <t>Jon Acampora:</t>
        </r>
        <r>
          <rPr>
            <sz val="9"/>
            <color indexed="81"/>
            <rFont val="Tahoma"/>
            <family val="2"/>
          </rPr>
          <t xml:space="preserve">
Reference the amount from the next period.  This is used for the invisible bars that are the top of the error bar.</t>
        </r>
      </text>
    </comment>
    <comment ref="F4" authorId="0" shapeId="0" xr:uid="{623E8E84-35FB-4AAC-85EC-7C6CDB29CB83}">
      <text>
        <r>
          <rPr>
            <b/>
            <sz val="9"/>
            <color indexed="81"/>
            <rFont val="Tahoma"/>
            <family val="2"/>
          </rPr>
          <t>Jon Acampora:</t>
        </r>
        <r>
          <rPr>
            <sz val="9"/>
            <color indexed="81"/>
            <rFont val="Tahoma"/>
            <family val="2"/>
          </rPr>
          <t xml:space="preserve">
Reference the amount from the next period.  This is used for the invisible bars that are the top of the error bar.</t>
        </r>
      </text>
    </comment>
    <comment ref="G4" authorId="0" shapeId="0" xr:uid="{4C7FD165-8EE5-43D2-86CB-55BED76A14D1}">
      <text>
        <r>
          <rPr>
            <b/>
            <sz val="9"/>
            <color indexed="81"/>
            <rFont val="Tahoma"/>
            <family val="2"/>
          </rPr>
          <t>Jon Acampora:</t>
        </r>
        <r>
          <rPr>
            <sz val="9"/>
            <color indexed="81"/>
            <rFont val="Tahoma"/>
            <family val="2"/>
          </rPr>
          <t xml:space="preserve">
Reference the amount from the next period.  This is used for the invisible bars that are the top of the error bar.</t>
        </r>
      </text>
    </comment>
    <comment ref="H4" authorId="0" shapeId="0" xr:uid="{E0097F18-9B1D-4C29-AA04-856674C96172}">
      <text>
        <r>
          <rPr>
            <b/>
            <sz val="9"/>
            <color indexed="81"/>
            <rFont val="Tahoma"/>
            <family val="2"/>
          </rPr>
          <t>Jon Acampora:</t>
        </r>
        <r>
          <rPr>
            <sz val="9"/>
            <color indexed="81"/>
            <rFont val="Tahoma"/>
            <family val="2"/>
          </rPr>
          <t xml:space="preserve">
The variance between the current year and next year.</t>
        </r>
      </text>
    </comment>
    <comment ref="I4" authorId="0" shapeId="0" xr:uid="{F5AB10F8-C1B5-4DF1-9422-2712025ECE2C}">
      <text>
        <r>
          <rPr>
            <b/>
            <sz val="9"/>
            <color indexed="81"/>
            <rFont val="Tahoma"/>
            <family val="2"/>
          </rPr>
          <t>Jon Acampora:</t>
        </r>
        <r>
          <rPr>
            <sz val="9"/>
            <color indexed="81"/>
            <rFont val="Tahoma"/>
            <family val="2"/>
          </rPr>
          <t xml:space="preserve">
Uses the IF function to return the variance if it is positive. Used for the error bars.</t>
        </r>
      </text>
    </comment>
    <comment ref="J4" authorId="0" shapeId="0" xr:uid="{3E363953-BAD4-467B-A6B0-BB3E5EC6A941}">
      <text>
        <r>
          <rPr>
            <b/>
            <sz val="9"/>
            <color indexed="81"/>
            <rFont val="Tahoma"/>
            <family val="2"/>
          </rPr>
          <t>Jon Acampora:</t>
        </r>
        <r>
          <rPr>
            <sz val="9"/>
            <color indexed="81"/>
            <rFont val="Tahoma"/>
            <family val="2"/>
          </rPr>
          <t xml:space="preserve">
Uses the IF function to return the variance if it is negative. Used for the error bars.</t>
        </r>
      </text>
    </comment>
    <comment ref="K4" authorId="0" shapeId="0" xr:uid="{F8C1076D-E05E-4F0F-A107-AC06751BD770}">
      <text>
        <r>
          <rPr>
            <b/>
            <sz val="9"/>
            <color indexed="81"/>
            <rFont val="Tahoma"/>
            <family val="2"/>
          </rPr>
          <t>Jon Acampora:</t>
        </r>
        <r>
          <rPr>
            <sz val="9"/>
            <color indexed="81"/>
            <rFont val="Tahoma"/>
            <family val="2"/>
          </rPr>
          <t xml:space="preserve">
Used for the labels on the invisible column under the error bars.</t>
        </r>
      </text>
    </comment>
    <comment ref="L4" authorId="0" shapeId="0" xr:uid="{96B786BC-AFEF-417D-884A-6F31B0A028B2}">
      <text>
        <r>
          <rPr>
            <b/>
            <sz val="9"/>
            <color indexed="81"/>
            <rFont val="Tahoma"/>
            <family val="2"/>
          </rPr>
          <t>Jon Acampora:</t>
        </r>
        <r>
          <rPr>
            <sz val="9"/>
            <color indexed="81"/>
            <rFont val="Tahoma"/>
            <family val="2"/>
          </rPr>
          <t xml:space="preserve">
Data label for positive error bars.</t>
        </r>
      </text>
    </comment>
    <comment ref="M4" authorId="0" shapeId="0" xr:uid="{DF25A34C-3E1B-40D2-AA63-31B6BE468B96}">
      <text>
        <r>
          <rPr>
            <b/>
            <sz val="9"/>
            <color indexed="81"/>
            <rFont val="Tahoma"/>
            <family val="2"/>
          </rPr>
          <t>Jon Acampora:</t>
        </r>
        <r>
          <rPr>
            <sz val="9"/>
            <color indexed="81"/>
            <rFont val="Tahoma"/>
            <family val="2"/>
          </rPr>
          <t xml:space="preserve">
Data label for negative error bars.</t>
        </r>
      </text>
    </comment>
    <comment ref="N4" authorId="0" shapeId="0" xr:uid="{9E2ABB0E-82F2-4309-B51A-9C0B7DBB7E55}">
      <text>
        <r>
          <rPr>
            <b/>
            <sz val="9"/>
            <color indexed="81"/>
            <rFont val="Tahoma"/>
            <family val="2"/>
          </rPr>
          <t>Jon Acampora:</t>
        </r>
        <r>
          <rPr>
            <sz val="9"/>
            <color indexed="81"/>
            <rFont val="Tahoma"/>
            <family val="2"/>
          </rPr>
          <t xml:space="preserve">
Used a place holder for pos/neg error bars that are not used in each series.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 Acampora</author>
  </authors>
  <commentList>
    <comment ref="C13" authorId="0" shapeId="0" xr:uid="{21BEC615-4212-4946-A47B-6BA3026A3FAE}">
      <text>
        <r>
          <rPr>
            <b/>
            <sz val="9"/>
            <color indexed="81"/>
            <rFont val="Tahoma"/>
            <family val="2"/>
          </rPr>
          <t>Jon Acampora:</t>
        </r>
        <r>
          <rPr>
            <sz val="9"/>
            <color indexed="81"/>
            <rFont val="Tahoma"/>
            <family val="2"/>
          </rPr>
          <t xml:space="preserve">
IF Statement returns the Max if the row number equals the total Bin Count</t>
        </r>
      </text>
    </comment>
    <comment ref="E13" authorId="0" shapeId="0" xr:uid="{25EAFF1A-41F3-4F19-94CB-9029DBE20864}">
      <text>
        <r>
          <rPr>
            <b/>
            <sz val="9"/>
            <color indexed="81"/>
            <rFont val="Tahoma"/>
            <family val="2"/>
          </rPr>
          <t>Jon Acampora:</t>
        </r>
        <r>
          <rPr>
            <sz val="9"/>
            <color indexed="81"/>
            <rFont val="Tahoma"/>
            <family val="2"/>
          </rPr>
          <t xml:space="preserve">
Frequency formula must be entered as an array formula with Ctrl+Shift+Enter</t>
        </r>
      </text>
    </comment>
    <comment ref="E26" authorId="0" shapeId="0" xr:uid="{858CA22D-DE35-4959-AD6A-C6F50AD6D5BB}">
      <text>
        <r>
          <rPr>
            <b/>
            <sz val="9"/>
            <color indexed="81"/>
            <rFont val="Tahoma"/>
            <family val="2"/>
          </rPr>
          <t>Jon Acampora:</t>
        </r>
        <r>
          <rPr>
            <sz val="9"/>
            <color indexed="81"/>
            <rFont val="Tahoma"/>
            <family val="2"/>
          </rPr>
          <t xml:space="preserve">
Check that variance is always zero.  This means all rows in the data table are accounted for.  
Rounding might cause items to be left out of the bins.</t>
        </r>
      </text>
    </comment>
    <comment ref="B30" authorId="0" shapeId="0" xr:uid="{50AEC61C-C87A-45EF-908F-095E4C887CF8}">
      <text>
        <r>
          <rPr>
            <b/>
            <sz val="9"/>
            <color indexed="81"/>
            <rFont val="Tahoma"/>
            <family val="2"/>
          </rPr>
          <t>Jon Acampora:</t>
        </r>
        <r>
          <rPr>
            <sz val="9"/>
            <color indexed="81"/>
            <rFont val="Tahoma"/>
            <family val="2"/>
          </rPr>
          <t xml:space="preserve">
You can change the fill colors of the icons to match your chart fill colors.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Jon Acampora</author>
  </authors>
  <commentList>
    <comment ref="F64" authorId="0" shapeId="0" xr:uid="{1D0A6241-1C95-4623-BB21-FFB7E395DDFE}">
      <text>
        <r>
          <rPr>
            <b/>
            <sz val="9"/>
            <color indexed="81"/>
            <rFont val="Tahoma"/>
            <family val="2"/>
          </rPr>
          <t>Jon Acampora:</t>
        </r>
        <r>
          <rPr>
            <sz val="9"/>
            <color indexed="81"/>
            <rFont val="Tahoma"/>
            <family val="2"/>
          </rPr>
          <t xml:space="preserve">
Used for the base column of the stacked bar chart.  
Calculated as the minimum of the two data series.</t>
        </r>
      </text>
    </comment>
    <comment ref="G64" authorId="0" shapeId="0" xr:uid="{9A5B9DD5-2F64-4019-B5F5-5E732069E485}">
      <text>
        <r>
          <rPr>
            <b/>
            <sz val="9"/>
            <color indexed="81"/>
            <rFont val="Tahoma"/>
            <family val="2"/>
          </rPr>
          <t>Jon Acampora:</t>
        </r>
        <r>
          <rPr>
            <sz val="9"/>
            <color indexed="81"/>
            <rFont val="Tahoma"/>
            <family val="2"/>
          </rPr>
          <t xml:space="preserve">
Used as the top section of the stacked bar chart.
Calculated as the absolute value of the variance to return a positive number.</t>
        </r>
      </text>
    </comment>
    <comment ref="H64" authorId="0" shapeId="0" xr:uid="{850C893B-512B-47EB-9021-D039B23E708A}">
      <text>
        <r>
          <rPr>
            <b/>
            <sz val="9"/>
            <color indexed="81"/>
            <rFont val="Tahoma"/>
            <family val="2"/>
          </rPr>
          <t>Jon Acampora:</t>
        </r>
        <r>
          <rPr>
            <sz val="9"/>
            <color indexed="81"/>
            <rFont val="Tahoma"/>
            <family val="2"/>
          </rPr>
          <t xml:space="preserve">
Used as the top section of the stacked bar chart.
Calculated as the absolute value of the variance to return a positive number.</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Jon Acampora</author>
  </authors>
  <commentList>
    <comment ref="C55" authorId="0" shapeId="0" xr:uid="{347A1310-07F3-41AA-B748-9357988B6C8F}">
      <text>
        <r>
          <rPr>
            <b/>
            <sz val="9"/>
            <color indexed="81"/>
            <rFont val="Tahoma"/>
            <family val="2"/>
          </rPr>
          <t>Jon Acampora:</t>
        </r>
        <r>
          <rPr>
            <sz val="9"/>
            <color indexed="81"/>
            <rFont val="Tahoma"/>
            <family val="2"/>
          </rPr>
          <t xml:space="preserve">
Used for the Y values in all the chart series.
</t>
        </r>
      </text>
    </comment>
    <comment ref="D55" authorId="0" shapeId="0" xr:uid="{5B8C24CD-6999-434A-B97A-D2063AB1752C}">
      <text>
        <r>
          <rPr>
            <b/>
            <sz val="9"/>
            <color indexed="81"/>
            <rFont val="Tahoma"/>
            <family val="2"/>
          </rPr>
          <t>Jon Acampora:</t>
        </r>
        <r>
          <rPr>
            <sz val="9"/>
            <color indexed="81"/>
            <rFont val="Tahoma"/>
            <family val="2"/>
          </rPr>
          <t xml:space="preserve">
Sort values in Descending order.</t>
        </r>
      </text>
    </comment>
    <comment ref="I55" authorId="0" shapeId="0" xr:uid="{6240B085-2B89-4A87-83EC-E6BCE5C7AE3E}">
      <text>
        <r>
          <rPr>
            <b/>
            <sz val="9"/>
            <color indexed="81"/>
            <rFont val="Tahoma"/>
            <family val="2"/>
          </rPr>
          <t>Jon Acampora:</t>
        </r>
        <r>
          <rPr>
            <sz val="9"/>
            <color indexed="81"/>
            <rFont val="Tahoma"/>
            <family val="2"/>
          </rPr>
          <t xml:space="preserve">
Used for the Range data to plot the range bar.</t>
        </r>
      </text>
    </comment>
    <comment ref="J55" authorId="0" shapeId="0" xr:uid="{D2916812-0D05-4204-B221-172B171CABEB}">
      <text>
        <r>
          <rPr>
            <b/>
            <sz val="9"/>
            <color indexed="81"/>
            <rFont val="Tahoma"/>
            <family val="2"/>
          </rPr>
          <t>Jon Acampora:</t>
        </r>
        <r>
          <rPr>
            <sz val="9"/>
            <color indexed="81"/>
            <rFont val="Tahoma"/>
            <family val="2"/>
          </rPr>
          <t xml:space="preserve">
Used for the Range data to plot the range bar.</t>
        </r>
      </text>
    </comment>
    <comment ref="K55" authorId="0" shapeId="0" xr:uid="{F50E448B-3D38-4533-AD75-CFD80DC36544}">
      <text>
        <r>
          <rPr>
            <b/>
            <sz val="9"/>
            <color indexed="81"/>
            <rFont val="Tahoma"/>
            <family val="2"/>
          </rPr>
          <t>Jon Acampora:</t>
        </r>
        <r>
          <rPr>
            <sz val="9"/>
            <color indexed="81"/>
            <rFont val="Tahoma"/>
            <family val="2"/>
          </rPr>
          <t xml:space="preserve">
Used as the X value for the Item Label and Segment 1 Label.  Used a free utility to label the data points for the Item Label series.  http://www.appspro.com/Utilities/ChartLabeler.htm</t>
        </r>
      </text>
    </comment>
    <comment ref="L55" authorId="0" shapeId="0" xr:uid="{53EA27B7-5F11-42DB-BBAB-C94067E7F67E}">
      <text>
        <r>
          <rPr>
            <b/>
            <sz val="9"/>
            <color indexed="81"/>
            <rFont val="Tahoma"/>
            <family val="2"/>
          </rPr>
          <t>Jon Acampora:</t>
        </r>
        <r>
          <rPr>
            <sz val="9"/>
            <color indexed="81"/>
            <rFont val="Tahoma"/>
            <family val="2"/>
          </rPr>
          <t xml:space="preserve">
Used as the label value for the Segment 1 label.  Used a free utility to label the data points for the Item Label series.  http://www.appspro.com/Utilities/ChartLabeler.htm</t>
        </r>
      </text>
    </comment>
    <comment ref="N55" authorId="0" shapeId="0" xr:uid="{33212486-B5BB-4151-88CC-8E2FBE2A3B3A}">
      <text>
        <r>
          <rPr>
            <b/>
            <sz val="9"/>
            <color indexed="81"/>
            <rFont val="Tahoma"/>
            <family val="2"/>
          </rPr>
          <t>Jon Acampora:</t>
        </r>
        <r>
          <rPr>
            <sz val="9"/>
            <color indexed="81"/>
            <rFont val="Tahoma"/>
            <family val="2"/>
          </rPr>
          <t xml:space="preserve">
This table is used to plot the range bar behind the Segment data points in the chart.  It looks up the Min &amp; Max values from the table.  
The points are connected with a line by formatting them with a thick (8 pt) Line, and setting the Marker Style to None. 
The "skip" rows are used to cut the line between the Item rows.  Otherwise the line would connect diagnolly between the Item rows.</t>
        </r>
      </text>
    </comment>
  </commentList>
</comments>
</file>

<file path=xl/sharedStrings.xml><?xml version="1.0" encoding="utf-8"?>
<sst xmlns="http://schemas.openxmlformats.org/spreadsheetml/2006/main" count="2589" uniqueCount="1297">
  <si>
    <t>Column Chart with Percentage Change</t>
  </si>
  <si>
    <t/>
  </si>
  <si>
    <t>&lt;-Label Spacer</t>
  </si>
  <si>
    <t>Year</t>
  </si>
  <si>
    <t>Amount</t>
  </si>
  <si>
    <t>Year Label</t>
  </si>
  <si>
    <t>Revenue $K</t>
  </si>
  <si>
    <t>Invisible Bar</t>
  </si>
  <si>
    <t>Invisible Bar +</t>
  </si>
  <si>
    <t>Invisible Bar -</t>
  </si>
  <si>
    <t>Variance</t>
  </si>
  <si>
    <t>Var +</t>
  </si>
  <si>
    <t>Var -</t>
  </si>
  <si>
    <t>Variance %</t>
  </si>
  <si>
    <t>Var % +</t>
  </si>
  <si>
    <t>Var % -</t>
  </si>
  <si>
    <t>Blank Error</t>
  </si>
  <si>
    <t>Region</t>
  </si>
  <si>
    <t>Revenue</t>
  </si>
  <si>
    <t>North</t>
  </si>
  <si>
    <t>South</t>
  </si>
  <si>
    <t>East</t>
  </si>
  <si>
    <t>West</t>
  </si>
  <si>
    <t>Row Labels</t>
  </si>
  <si>
    <t>Sum of Revenue</t>
  </si>
  <si>
    <t>Grand Total</t>
  </si>
  <si>
    <t>Actual:</t>
  </si>
  <si>
    <t>Level Max</t>
  </si>
  <si>
    <t>Data Series</t>
  </si>
  <si>
    <t>Level 1</t>
  </si>
  <si>
    <t>Level 2</t>
  </si>
  <si>
    <t>Level 3</t>
  </si>
  <si>
    <t>Remainder:</t>
  </si>
  <si>
    <t>Control Link:</t>
  </si>
  <si>
    <t>Group Min</t>
  </si>
  <si>
    <t>Group Name</t>
  </si>
  <si>
    <t>Name</t>
  </si>
  <si>
    <t>Phone Number</t>
  </si>
  <si>
    <t>Provider</t>
  </si>
  <si>
    <t>Country</t>
  </si>
  <si>
    <t>Bill Amount</t>
  </si>
  <si>
    <t>Group</t>
  </si>
  <si>
    <t>Minerva Hawkins</t>
  </si>
  <si>
    <t>(100) 485-3845</t>
  </si>
  <si>
    <t>Tin Can Wireless</t>
  </si>
  <si>
    <t>Fiji</t>
  </si>
  <si>
    <t>NI</t>
  </si>
  <si>
    <t>Denton Sanchez</t>
  </si>
  <si>
    <t>(106) 236-1942</t>
  </si>
  <si>
    <t>AT&amp;G</t>
  </si>
  <si>
    <t>Saint Pierre and Miquelon</t>
  </si>
  <si>
    <t>British Columbia</t>
  </si>
  <si>
    <t>Sebastian Holder</t>
  </si>
  <si>
    <t>(107) 825-6038</t>
  </si>
  <si>
    <t>VBA Mobile</t>
  </si>
  <si>
    <t>Nepal</t>
  </si>
  <si>
    <t>Niger</t>
  </si>
  <si>
    <t>Francesca Rasmussen</t>
  </si>
  <si>
    <t>(109) 778-4513</t>
  </si>
  <si>
    <t>ABC Telecom</t>
  </si>
  <si>
    <t>French Guiana</t>
  </si>
  <si>
    <t>QLD</t>
  </si>
  <si>
    <t>Andrew Saunders</t>
  </si>
  <si>
    <t>(112) 155-5942</t>
  </si>
  <si>
    <t>Norway</t>
  </si>
  <si>
    <t>Alberta</t>
  </si>
  <si>
    <t>Keelie Merritt</t>
  </si>
  <si>
    <t>(114) 270-1460</t>
  </si>
  <si>
    <t>Sao Tome and Principe</t>
  </si>
  <si>
    <t>Leinster</t>
  </si>
  <si>
    <t>Charles Brady</t>
  </si>
  <si>
    <t>(116) 388-5151</t>
  </si>
  <si>
    <t>Sierra Leone</t>
  </si>
  <si>
    <t>Hampshire</t>
  </si>
  <si>
    <t>Ezra Lawrence</t>
  </si>
  <si>
    <t>(117) 674-9978</t>
  </si>
  <si>
    <t>French Polynesia</t>
  </si>
  <si>
    <t>HH</t>
  </si>
  <si>
    <t>Quemby Lamb</t>
  </si>
  <si>
    <t>(119) 595-6064</t>
  </si>
  <si>
    <t>Indonesia</t>
  </si>
  <si>
    <t>Wie</t>
  </si>
  <si>
    <t>Leslie Nicholson</t>
  </si>
  <si>
    <t>(127) 468-5979</t>
  </si>
  <si>
    <t>Cape Verde</t>
  </si>
  <si>
    <t>Delaware</t>
  </si>
  <si>
    <t>Bert Mason</t>
  </si>
  <si>
    <t>(128) 546-4781</t>
  </si>
  <si>
    <t>Cyprus</t>
  </si>
  <si>
    <t>Noord Holland</t>
  </si>
  <si>
    <t>Nicole Howell</t>
  </si>
  <si>
    <t>(130) 175-1427</t>
  </si>
  <si>
    <t>Åland Islands</t>
  </si>
  <si>
    <t>MT</t>
  </si>
  <si>
    <t>Oren Branch</t>
  </si>
  <si>
    <t>(130) 774-0412</t>
  </si>
  <si>
    <t>Uganda</t>
  </si>
  <si>
    <t>Ontario</t>
  </si>
  <si>
    <t>Indigo Williamson</t>
  </si>
  <si>
    <t>(134) 403-0219</t>
  </si>
  <si>
    <t>Saint Barthélemy</t>
  </si>
  <si>
    <t>Kansas</t>
  </si>
  <si>
    <t>Fay Tanner</t>
  </si>
  <si>
    <t>(136) 235-9281</t>
  </si>
  <si>
    <t>Macao</t>
  </si>
  <si>
    <t>RS</t>
  </si>
  <si>
    <t>Winter Baxter</t>
  </si>
  <si>
    <t>(137) 516-8585</t>
  </si>
  <si>
    <t>Korea, North</t>
  </si>
  <si>
    <t>Connecticut</t>
  </si>
  <si>
    <t>Armand Vinson</t>
  </si>
  <si>
    <t>(137) 951-3884</t>
  </si>
  <si>
    <t>American Samoa</t>
  </si>
  <si>
    <t>QC</t>
  </si>
  <si>
    <t>Gannon Sawyer</t>
  </si>
  <si>
    <t>(138) 953-2236</t>
  </si>
  <si>
    <t>Czech Republic</t>
  </si>
  <si>
    <t>Andhra Pradesh</t>
  </si>
  <si>
    <t>Ella Holman</t>
  </si>
  <si>
    <t>(141) 191-3851</t>
  </si>
  <si>
    <t>Guyana</t>
  </si>
  <si>
    <t>Zeeland</t>
  </si>
  <si>
    <t>Rebecca Maynard</t>
  </si>
  <si>
    <t>(141) 425-3177</t>
  </si>
  <si>
    <t>Namibia</t>
  </si>
  <si>
    <t>Anambra</t>
  </si>
  <si>
    <t>Zia Schwartz</t>
  </si>
  <si>
    <t>(142) 675-1732</t>
  </si>
  <si>
    <t>Brunei</t>
  </si>
  <si>
    <t>Roxburghshire</t>
  </si>
  <si>
    <t>Jenette Heath</t>
  </si>
  <si>
    <t>(143) 802-7313</t>
  </si>
  <si>
    <t>Florida</t>
  </si>
  <si>
    <t>Deacon Montoya</t>
  </si>
  <si>
    <t>(148) 104-5780</t>
  </si>
  <si>
    <t>New Caledonia</t>
  </si>
  <si>
    <t>OK</t>
  </si>
  <si>
    <t>Gretchen Lynch</t>
  </si>
  <si>
    <t>(151) 972-4152</t>
  </si>
  <si>
    <t>Gambia</t>
  </si>
  <si>
    <t>PA</t>
  </si>
  <si>
    <t>Courtney Stewart</t>
  </si>
  <si>
    <t>(152) 398-3310</t>
  </si>
  <si>
    <t>Haiti</t>
  </si>
  <si>
    <t>Luxemburg</t>
  </si>
  <si>
    <t>Vivien Davidson</t>
  </si>
  <si>
    <t>(153) 291-8239</t>
  </si>
  <si>
    <t>Antarctica</t>
  </si>
  <si>
    <t>SO</t>
  </si>
  <si>
    <t>Garth Mosley</t>
  </si>
  <si>
    <t>(153) 610-6706</t>
  </si>
  <si>
    <t>Cuba</t>
  </si>
  <si>
    <t>KT</t>
  </si>
  <si>
    <t>Sawyer Wells</t>
  </si>
  <si>
    <t>(158) 807-8687</t>
  </si>
  <si>
    <t>South Sudan</t>
  </si>
  <si>
    <t>ON</t>
  </si>
  <si>
    <t>Amena Sutton</t>
  </si>
  <si>
    <t>(158) 972-8897</t>
  </si>
  <si>
    <t>Swaziland</t>
  </si>
  <si>
    <t>Renfrewshire</t>
  </si>
  <si>
    <t>Jordan Cobb</t>
  </si>
  <si>
    <t>(163) 665-7902</t>
  </si>
  <si>
    <t>Estonia</t>
  </si>
  <si>
    <t>SP</t>
  </si>
  <si>
    <t>Myles Hinton</t>
  </si>
  <si>
    <t>(166) 363-2071</t>
  </si>
  <si>
    <t>Northern Mariana Islands</t>
  </si>
  <si>
    <t>LO</t>
  </si>
  <si>
    <t>Jenna Fitzpatrick</t>
  </si>
  <si>
    <t>(168) 880-8744</t>
  </si>
  <si>
    <t>Aruba</t>
  </si>
  <si>
    <t>Charity Erickson</t>
  </si>
  <si>
    <t>(171) 885-8961</t>
  </si>
  <si>
    <t>Guadeloupe</t>
  </si>
  <si>
    <t>Vienna</t>
  </si>
  <si>
    <t>Alea Christian</t>
  </si>
  <si>
    <t>(173) 516-5758</t>
  </si>
  <si>
    <t>Suriname</t>
  </si>
  <si>
    <t>Mersin</t>
  </si>
  <si>
    <t>Blaine Pugh</t>
  </si>
  <si>
    <t>(180) 379-9198</t>
  </si>
  <si>
    <t>Ukraine</t>
  </si>
  <si>
    <t>AR</t>
  </si>
  <si>
    <t>Eleanor Webster</t>
  </si>
  <si>
    <t>(180) 846-3267</t>
  </si>
  <si>
    <t>Marshall Islands</t>
  </si>
  <si>
    <t>NSW</t>
  </si>
  <si>
    <t>Sigourney Owen</t>
  </si>
  <si>
    <t>(182) 216-8499</t>
  </si>
  <si>
    <t>Orlando Farmer</t>
  </si>
  <si>
    <t>(184) 532-7334</t>
  </si>
  <si>
    <t>Madagascar</t>
  </si>
  <si>
    <t>North Island</t>
  </si>
  <si>
    <t>Kelly Conner</t>
  </si>
  <si>
    <t>(186) 496-3260</t>
  </si>
  <si>
    <t>Monaco</t>
  </si>
  <si>
    <t>WV</t>
  </si>
  <si>
    <t>Nissim Montoya</t>
  </si>
  <si>
    <t>(188) 545-3730</t>
  </si>
  <si>
    <t>Martinique</t>
  </si>
  <si>
    <t>Manitoba</t>
  </si>
  <si>
    <t>Damian Fowler</t>
  </si>
  <si>
    <t>(189) 130-6911</t>
  </si>
  <si>
    <t>Uruguay</t>
  </si>
  <si>
    <t>Imo</t>
  </si>
  <si>
    <t>Dawn Hogan</t>
  </si>
  <si>
    <t>(196) 412-7073</t>
  </si>
  <si>
    <t>Liechtenstein</t>
  </si>
  <si>
    <t>Borno</t>
  </si>
  <si>
    <t>Willa Christian</t>
  </si>
  <si>
    <t>(203) 198-7754</t>
  </si>
  <si>
    <t>Zimbabwe</t>
  </si>
  <si>
    <t>BO</t>
  </si>
  <si>
    <t>Blythe Robbins</t>
  </si>
  <si>
    <t>(205) 174-4721</t>
  </si>
  <si>
    <t>Guatemala</t>
  </si>
  <si>
    <t>L</t>
  </si>
  <si>
    <t>Perry Mays</t>
  </si>
  <si>
    <t>(216) 689-1061</t>
  </si>
  <si>
    <t>Mayotte</t>
  </si>
  <si>
    <t>ID</t>
  </si>
  <si>
    <t>Jenette Hess</t>
  </si>
  <si>
    <t>(217) 348-4354</t>
  </si>
  <si>
    <t>Morocco</t>
  </si>
  <si>
    <t>RF</t>
  </si>
  <si>
    <t>Lionel Summers</t>
  </si>
  <si>
    <t>(218) 807-8217</t>
  </si>
  <si>
    <t>Western Sahara</t>
  </si>
  <si>
    <t>James Poole</t>
  </si>
  <si>
    <t>(220) 118-0147</t>
  </si>
  <si>
    <t>Saint Martin</t>
  </si>
  <si>
    <t>HR</t>
  </si>
  <si>
    <t>Kaye Morrow</t>
  </si>
  <si>
    <t>(229) 905-8006</t>
  </si>
  <si>
    <t>BE</t>
  </si>
  <si>
    <t>Brynne Chambers</t>
  </si>
  <si>
    <t>(245) 990-5034</t>
  </si>
  <si>
    <t>Bermuda</t>
  </si>
  <si>
    <t>Brenden Carson</t>
  </si>
  <si>
    <t>(246) 113-0536</t>
  </si>
  <si>
    <t>Virgin Islands, British</t>
  </si>
  <si>
    <t>Octavia Murphy</t>
  </si>
  <si>
    <t>(249) 296-8915</t>
  </si>
  <si>
    <t>Iceland</t>
  </si>
  <si>
    <t>ZP</t>
  </si>
  <si>
    <t>Jolene Maynard</t>
  </si>
  <si>
    <t>(254) 325-1632</t>
  </si>
  <si>
    <t>South Island</t>
  </si>
  <si>
    <t>Zephr Herman</t>
  </si>
  <si>
    <t>(256) 336-0203</t>
  </si>
  <si>
    <t>Turkmenistan</t>
  </si>
  <si>
    <t>Ceará</t>
  </si>
  <si>
    <t>Sara Chaney</t>
  </si>
  <si>
    <t>(269) 599-4118</t>
  </si>
  <si>
    <t>Montserrat</t>
  </si>
  <si>
    <t>LAZ</t>
  </si>
  <si>
    <t>India Reid</t>
  </si>
  <si>
    <t>(270) 515-4939</t>
  </si>
  <si>
    <t>IN</t>
  </si>
  <si>
    <t>Zeus Riggs</t>
  </si>
  <si>
    <t>(272) 633-1286</t>
  </si>
  <si>
    <t>Hong Kong</t>
  </si>
  <si>
    <t>Victoria</t>
  </si>
  <si>
    <t>Evelyn Rush</t>
  </si>
  <si>
    <t>(273) 617-9191</t>
  </si>
  <si>
    <t>Somalia</t>
  </si>
  <si>
    <t>CO</t>
  </si>
  <si>
    <t>Mohammad Gill</t>
  </si>
  <si>
    <t>(278) 653-2895</t>
  </si>
  <si>
    <t>Haute-Normandie</t>
  </si>
  <si>
    <t>Odessa Battle</t>
  </si>
  <si>
    <t>(282) 265-6013</t>
  </si>
  <si>
    <t>Greece</t>
  </si>
  <si>
    <t>Bedfordshire</t>
  </si>
  <si>
    <t>Roanna Gaines</t>
  </si>
  <si>
    <t>(286) 570-7170</t>
  </si>
  <si>
    <t>KN</t>
  </si>
  <si>
    <t>Zoe Lewis</t>
  </si>
  <si>
    <t>(293) 520-5937</t>
  </si>
  <si>
    <t>Barbados</t>
  </si>
  <si>
    <t>Lamar Crosby</t>
  </si>
  <si>
    <t>(293) 591-1145</t>
  </si>
  <si>
    <t>Galena Rodriguez</t>
  </si>
  <si>
    <t>(294) 689-8904</t>
  </si>
  <si>
    <t>Tokelau</t>
  </si>
  <si>
    <t>NT</t>
  </si>
  <si>
    <t>Whoopi Hardy</t>
  </si>
  <si>
    <t>(301) 438-3602</t>
  </si>
  <si>
    <t>Rwanda</t>
  </si>
  <si>
    <t>Riley Sanders</t>
  </si>
  <si>
    <t>(310) 123-9735</t>
  </si>
  <si>
    <t>Gaz</t>
  </si>
  <si>
    <t>Zane Kelley</t>
  </si>
  <si>
    <t>(312) 421-7288</t>
  </si>
  <si>
    <t>Holy See (Vatican City State)</t>
  </si>
  <si>
    <t>Bauchi</t>
  </si>
  <si>
    <t>Callum Fry</t>
  </si>
  <si>
    <t>(314) 231-0323</t>
  </si>
  <si>
    <t>Turks and Caicos Islands</t>
  </si>
  <si>
    <t>Wing Mckenzie</t>
  </si>
  <si>
    <t>(314) 520-5267</t>
  </si>
  <si>
    <t>West-Vlaanderen</t>
  </si>
  <si>
    <t>Jorden Fuentes</t>
  </si>
  <si>
    <t>(316) 600-2447</t>
  </si>
  <si>
    <t>Tajikistan</t>
  </si>
  <si>
    <t>Berlin</t>
  </si>
  <si>
    <t>Carl Martinez</t>
  </si>
  <si>
    <t>(316) 756-4142</t>
  </si>
  <si>
    <t>Israel</t>
  </si>
  <si>
    <t>Cambridgeshire</t>
  </si>
  <si>
    <t>Quinn Rivas</t>
  </si>
  <si>
    <t>(318) 674-8844</t>
  </si>
  <si>
    <t>Antigua and Barbuda</t>
  </si>
  <si>
    <t>Lewis Finch</t>
  </si>
  <si>
    <t>(321) 181-0014</t>
  </si>
  <si>
    <t>Chile</t>
  </si>
  <si>
    <t>Kocaeli</t>
  </si>
  <si>
    <t>Darrel Patton</t>
  </si>
  <si>
    <t>(321) 924-1863</t>
  </si>
  <si>
    <t>NO</t>
  </si>
  <si>
    <t>Gary Soto</t>
  </si>
  <si>
    <t>(325) 593-9799</t>
  </si>
  <si>
    <t>Italy</t>
  </si>
  <si>
    <t>Naida Rodgers</t>
  </si>
  <si>
    <t>(327) 496-8247</t>
  </si>
  <si>
    <t>Germany</t>
  </si>
  <si>
    <t>LU</t>
  </si>
  <si>
    <t>Brent Wolf</t>
  </si>
  <si>
    <t>(332) 299-1997</t>
  </si>
  <si>
    <t>South Africa</t>
  </si>
  <si>
    <t>Sląskie</t>
  </si>
  <si>
    <t>Wylie Austin</t>
  </si>
  <si>
    <t>(342) 150-8661</t>
  </si>
  <si>
    <t>Lesotho</t>
  </si>
  <si>
    <t>Essex</t>
  </si>
  <si>
    <t>Ray Horne</t>
  </si>
  <si>
    <t>(354) 169-9729</t>
  </si>
  <si>
    <t>Singapore</t>
  </si>
  <si>
    <t>PE</t>
  </si>
  <si>
    <t>Chava Wade</t>
  </si>
  <si>
    <t>(358) 604-3023</t>
  </si>
  <si>
    <t>Garrison Yang</t>
  </si>
  <si>
    <t>(360) 380-6516</t>
  </si>
  <si>
    <t>Cambodia</t>
  </si>
  <si>
    <t>AL</t>
  </si>
  <si>
    <t>Blair Barnett</t>
  </si>
  <si>
    <t>(367) 538-9713</t>
  </si>
  <si>
    <t>Ist</t>
  </si>
  <si>
    <t>Dominique Rush</t>
  </si>
  <si>
    <t>(369) 293-1364</t>
  </si>
  <si>
    <t>Cocos (Keeling) Islands</t>
  </si>
  <si>
    <t>Basia Mercer</t>
  </si>
  <si>
    <t>(372) 101-0987</t>
  </si>
  <si>
    <t>Puerto Rico</t>
  </si>
  <si>
    <t>U</t>
  </si>
  <si>
    <t>Sybil Conley</t>
  </si>
  <si>
    <t>(380) 279-2941</t>
  </si>
  <si>
    <t>Stirlingshire</t>
  </si>
  <si>
    <t>Cadman Oneal</t>
  </si>
  <si>
    <t>(381) 691-1135</t>
  </si>
  <si>
    <t>Nauru</t>
  </si>
  <si>
    <t>Eaton Humphrey</t>
  </si>
  <si>
    <t>(384) 874-8085</t>
  </si>
  <si>
    <t>Davis Adams</t>
  </si>
  <si>
    <t>(388) 706-8815</t>
  </si>
  <si>
    <t>TOS</t>
  </si>
  <si>
    <t>Oleg Richardson</t>
  </si>
  <si>
    <t>(389) 489-6504</t>
  </si>
  <si>
    <t>Peru</t>
  </si>
  <si>
    <t>Cecilia Norris</t>
  </si>
  <si>
    <t>(393) 209-8086</t>
  </si>
  <si>
    <t>Fuller Whitley</t>
  </si>
  <si>
    <t>(396) 529-4734</t>
  </si>
  <si>
    <t>Tonga</t>
  </si>
  <si>
    <t>Ivor Maddox</t>
  </si>
  <si>
    <t>(399) 755-7245</t>
  </si>
  <si>
    <t>Ireland</t>
  </si>
  <si>
    <t>Rio Grande do Sul</t>
  </si>
  <si>
    <t>Iris Wilcox</t>
  </si>
  <si>
    <t>(403) 747-8917</t>
  </si>
  <si>
    <t>Christmas Island</t>
  </si>
  <si>
    <t>Comunitat Valenciana</t>
  </si>
  <si>
    <t>John Morin</t>
  </si>
  <si>
    <t>(404) 380-7799</t>
  </si>
  <si>
    <t>Angola</t>
  </si>
  <si>
    <t>Kon</t>
  </si>
  <si>
    <t>Deirdre Singleton</t>
  </si>
  <si>
    <t>(414) 490-9508</t>
  </si>
  <si>
    <t>Anguilla</t>
  </si>
  <si>
    <t>Konya</t>
  </si>
  <si>
    <t>Kyle Taylor</t>
  </si>
  <si>
    <t>(416) 356-9381</t>
  </si>
  <si>
    <t>MU</t>
  </si>
  <si>
    <t>Cleo Strickland</t>
  </si>
  <si>
    <t>(420) 318-2242</t>
  </si>
  <si>
    <t>Nigeria</t>
  </si>
  <si>
    <t>Vera Fry</t>
  </si>
  <si>
    <t>(421) 654-7871</t>
  </si>
  <si>
    <t>Portugal</t>
  </si>
  <si>
    <t>Maharastra</t>
  </si>
  <si>
    <t>Sara Burgess</t>
  </si>
  <si>
    <t>(424) 806-3895</t>
  </si>
  <si>
    <t>Comoros</t>
  </si>
  <si>
    <t>Rachel Burks</t>
  </si>
  <si>
    <t>(425) 560-6179</t>
  </si>
  <si>
    <t>Gibraltar</t>
  </si>
  <si>
    <t>Goiás</t>
  </si>
  <si>
    <t>Arthur Holland</t>
  </si>
  <si>
    <t>(427) 338-0984</t>
  </si>
  <si>
    <t>Burgenland</t>
  </si>
  <si>
    <t>Guy Hancock</t>
  </si>
  <si>
    <t>(428) 288-0860</t>
  </si>
  <si>
    <t>Suki Gallegos</t>
  </si>
  <si>
    <t>(429) 640-5876</t>
  </si>
  <si>
    <t>Chad</t>
  </si>
  <si>
    <t>Ank</t>
  </si>
  <si>
    <t>Cora Gallagher</t>
  </si>
  <si>
    <t>(430) 108-8749</t>
  </si>
  <si>
    <t>Randall Contreras</t>
  </si>
  <si>
    <t>(431) 918-3584</t>
  </si>
  <si>
    <t>Egypt</t>
  </si>
  <si>
    <t>Van</t>
  </si>
  <si>
    <t>Tamekah Bailey</t>
  </si>
  <si>
    <t>(434) 291-3407</t>
  </si>
  <si>
    <t>United States Minor Outlying Islands</t>
  </si>
  <si>
    <t>RI</t>
  </si>
  <si>
    <t>Jasper Collier</t>
  </si>
  <si>
    <t>(444) 108-2449</t>
  </si>
  <si>
    <t>Amery Vasquez</t>
  </si>
  <si>
    <t>(450) 181-5755</t>
  </si>
  <si>
    <t>Glenna Nelson</t>
  </si>
  <si>
    <t>(453) 947-0725</t>
  </si>
  <si>
    <t>Turkey</t>
  </si>
  <si>
    <t>Paul Campbell</t>
  </si>
  <si>
    <t>(454) 872-0359</t>
  </si>
  <si>
    <t>Uzbekistan</t>
  </si>
  <si>
    <t>IL</t>
  </si>
  <si>
    <t>Wanda Justice</t>
  </si>
  <si>
    <t>(462) 896-3430</t>
  </si>
  <si>
    <t>Costa Rica</t>
  </si>
  <si>
    <t>Beverly Porter</t>
  </si>
  <si>
    <t>(464) 130-0776</t>
  </si>
  <si>
    <t>Guinea-Bissau</t>
  </si>
  <si>
    <t>Kaseem Cole</t>
  </si>
  <si>
    <t>(472) 766-9329</t>
  </si>
  <si>
    <t>Colombia</t>
  </si>
  <si>
    <t>Connacht</t>
  </si>
  <si>
    <t>Sawyer Acevedo</t>
  </si>
  <si>
    <t>(473) 335-7028</t>
  </si>
  <si>
    <t>Congo (Brazzaville)</t>
  </si>
  <si>
    <t>Luik</t>
  </si>
  <si>
    <t>Daniel Mann</t>
  </si>
  <si>
    <t>(474) 587-3243</t>
  </si>
  <si>
    <t>Nicaragua</t>
  </si>
  <si>
    <t>Massachusetts</t>
  </si>
  <si>
    <t>Jelani Frederick</t>
  </si>
  <si>
    <t>(475) 990-2539</t>
  </si>
  <si>
    <t>United States</t>
  </si>
  <si>
    <t>Cheyenne Arnold</t>
  </si>
  <si>
    <t>(490) 732-5678</t>
  </si>
  <si>
    <t>Pakistan</t>
  </si>
  <si>
    <t>Benue</t>
  </si>
  <si>
    <t>Steven Ayers</t>
  </si>
  <si>
    <t>(492) 846-2442</t>
  </si>
  <si>
    <t>Slovenia</t>
  </si>
  <si>
    <t>Chaim Beach</t>
  </si>
  <si>
    <t>(502) 970-4821</t>
  </si>
  <si>
    <t>Vanuatu</t>
  </si>
  <si>
    <t>MA</t>
  </si>
  <si>
    <t>Lisandra Britt</t>
  </si>
  <si>
    <t>(506) 306-7776</t>
  </si>
  <si>
    <t>Palau</t>
  </si>
  <si>
    <t>Jeanette Fitzgerald</t>
  </si>
  <si>
    <t>(511) 560-2716</t>
  </si>
  <si>
    <t>Saint Vincent and The Grenadines</t>
  </si>
  <si>
    <t>Lombardia</t>
  </si>
  <si>
    <t>Yoshio Rojas</t>
  </si>
  <si>
    <t>(515) 529-5775</t>
  </si>
  <si>
    <t>Tanzania</t>
  </si>
  <si>
    <t>Ishmael Larsen</t>
  </si>
  <si>
    <t>(516) 848-2924</t>
  </si>
  <si>
    <t>Montenegro</t>
  </si>
  <si>
    <t>Iona Trujillo</t>
  </si>
  <si>
    <t>(518) 901-8909</t>
  </si>
  <si>
    <t>Spain</t>
  </si>
  <si>
    <t>MB</t>
  </si>
  <si>
    <t>Basia Dotson</t>
  </si>
  <si>
    <t>(522) 970-2561</t>
  </si>
  <si>
    <t>Cook Islands</t>
  </si>
  <si>
    <t>Ulster</t>
  </si>
  <si>
    <t>Odessa Nichols</t>
  </si>
  <si>
    <t>(525) 576-6391</t>
  </si>
  <si>
    <t>Camille Thompson</t>
  </si>
  <si>
    <t>(533) 162-5890</t>
  </si>
  <si>
    <t>Yoshi Meyer</t>
  </si>
  <si>
    <t>(534) 296-9324</t>
  </si>
  <si>
    <t>United Arab Emirates</t>
  </si>
  <si>
    <t>Emilia-Romagna</t>
  </si>
  <si>
    <t>Athena Elliott</t>
  </si>
  <si>
    <t>(539) 303-1658</t>
  </si>
  <si>
    <t>Île-de-France</t>
  </si>
  <si>
    <t>Harrison Rowe</t>
  </si>
  <si>
    <t>(542) 324-2278</t>
  </si>
  <si>
    <t>Myles Strickland</t>
  </si>
  <si>
    <t>(542) 333-9006</t>
  </si>
  <si>
    <t>Connor Alston</t>
  </si>
  <si>
    <t>(543) 321-6770</t>
  </si>
  <si>
    <t>Walker Taylor</t>
  </si>
  <si>
    <t>(554) 865-9682</t>
  </si>
  <si>
    <t>SL</t>
  </si>
  <si>
    <t>Gemma Barry</t>
  </si>
  <si>
    <t>(564) 251-6974</t>
  </si>
  <si>
    <t>French Southern Territories</t>
  </si>
  <si>
    <t>Danielle Koch</t>
  </si>
  <si>
    <t>(565) 509-0092</t>
  </si>
  <si>
    <t>Croatia</t>
  </si>
  <si>
    <t>Western Australia</t>
  </si>
  <si>
    <t>Orson Spence</t>
  </si>
  <si>
    <t>(572) 182-9221</t>
  </si>
  <si>
    <t>Kenya</t>
  </si>
  <si>
    <t>OR</t>
  </si>
  <si>
    <t>Mohammad Adkins</t>
  </si>
  <si>
    <t>(577) 392-3068</t>
  </si>
  <si>
    <t>Solomon Islands</t>
  </si>
  <si>
    <t>Ant</t>
  </si>
  <si>
    <t>Xavier Hancock</t>
  </si>
  <si>
    <t>(577) 515-6696</t>
  </si>
  <si>
    <t>Julian Goodwin</t>
  </si>
  <si>
    <t>(577) 959-6414</t>
  </si>
  <si>
    <t>Bahamas</t>
  </si>
  <si>
    <t>Dora Reyes</t>
  </si>
  <si>
    <t>(580) 472-5219</t>
  </si>
  <si>
    <t>Minas Gerais</t>
  </si>
  <si>
    <t>Uriah Gonzalez</t>
  </si>
  <si>
    <t>(580) 512-8987</t>
  </si>
  <si>
    <t>Malawi</t>
  </si>
  <si>
    <t>Quebec</t>
  </si>
  <si>
    <t>Mariko Fowler</t>
  </si>
  <si>
    <t>(581) 318-3532</t>
  </si>
  <si>
    <t>BR</t>
  </si>
  <si>
    <t>Orla Summers</t>
  </si>
  <si>
    <t>(581) 350-3877</t>
  </si>
  <si>
    <t>Whitney Bird</t>
  </si>
  <si>
    <t>(582) 548-3312</t>
  </si>
  <si>
    <t>Dominican Republic</t>
  </si>
  <si>
    <t>NB</t>
  </si>
  <si>
    <t>Chadwick Freeman</t>
  </si>
  <si>
    <t>(583) 185-5733</t>
  </si>
  <si>
    <t>Andalucía</t>
  </si>
  <si>
    <t>Petra Pruitt</t>
  </si>
  <si>
    <t>(583) 811-2537</t>
  </si>
  <si>
    <t>Guinea</t>
  </si>
  <si>
    <t>Angela Reeves</t>
  </si>
  <si>
    <t>(585) 798-4823</t>
  </si>
  <si>
    <t>AP</t>
  </si>
  <si>
    <t>Macy Paul</t>
  </si>
  <si>
    <t>(586) 311-8293</t>
  </si>
  <si>
    <t>HA</t>
  </si>
  <si>
    <t>Mason Mckenzie</t>
  </si>
  <si>
    <t>(588) 179-9799</t>
  </si>
  <si>
    <t>Katell Conway</t>
  </si>
  <si>
    <t>(590) 124-1525</t>
  </si>
  <si>
    <t>Sweden</t>
  </si>
  <si>
    <t>Hilda Fowler</t>
  </si>
  <si>
    <t>(591) 631-9244</t>
  </si>
  <si>
    <t>Shoshana Herring</t>
  </si>
  <si>
    <t>(595) 998-6561</t>
  </si>
  <si>
    <t>Lubelskie</t>
  </si>
  <si>
    <t>Abigail Pollard</t>
  </si>
  <si>
    <t>(598) 827-9408</t>
  </si>
  <si>
    <t>Aurora Petersen</t>
  </si>
  <si>
    <t>(598) 878-7642</t>
  </si>
  <si>
    <t>Heather Wolfe</t>
  </si>
  <si>
    <t>(604) 318-6927</t>
  </si>
  <si>
    <t>Bolivia</t>
  </si>
  <si>
    <t>Lynn Harrington</t>
  </si>
  <si>
    <t>(605) 840-3311</t>
  </si>
  <si>
    <t>Honduras</t>
  </si>
  <si>
    <t>Sussex</t>
  </si>
  <si>
    <t>Jescie Estes</t>
  </si>
  <si>
    <t>(607) 207-4721</t>
  </si>
  <si>
    <t>Finland</t>
  </si>
  <si>
    <t>DO</t>
  </si>
  <si>
    <t>Lillith Rivera</t>
  </si>
  <si>
    <t>(607) 654-3947</t>
  </si>
  <si>
    <t>TN</t>
  </si>
  <si>
    <t>Conan Evans</t>
  </si>
  <si>
    <t>(612) 450-3465</t>
  </si>
  <si>
    <t>Djibouti</t>
  </si>
  <si>
    <t>Oklahoma</t>
  </si>
  <si>
    <t>Colette Hughes</t>
  </si>
  <si>
    <t>(615) 741-1981</t>
  </si>
  <si>
    <t>Tuvalu</t>
  </si>
  <si>
    <t>Lee Dalton</t>
  </si>
  <si>
    <t>(616) 328-9313</t>
  </si>
  <si>
    <t>Bremen</t>
  </si>
  <si>
    <t>Keelie Odom</t>
  </si>
  <si>
    <t>(618) 209-8331</t>
  </si>
  <si>
    <t>Connor Workman</t>
  </si>
  <si>
    <t>(619) 538-3350</t>
  </si>
  <si>
    <t>Wyoming</t>
  </si>
  <si>
    <t>Lavinia Olsen</t>
  </si>
  <si>
    <t>(619) 643-1405</t>
  </si>
  <si>
    <t>Liberia</t>
  </si>
  <si>
    <t>VIC</t>
  </si>
  <si>
    <t>Julie York</t>
  </si>
  <si>
    <t>(619) 954-9706</t>
  </si>
  <si>
    <t>Quincy Wynn</t>
  </si>
  <si>
    <t>(621) 373-7216</t>
  </si>
  <si>
    <t>Iran</t>
  </si>
  <si>
    <t>PB</t>
  </si>
  <si>
    <t>Carla Morrison</t>
  </si>
  <si>
    <t>(621) 610-6459</t>
  </si>
  <si>
    <t>Dean Shepard</t>
  </si>
  <si>
    <t>(621) 784-3282</t>
  </si>
  <si>
    <t>Ciaran Flores</t>
  </si>
  <si>
    <t>(623) 535-7135</t>
  </si>
  <si>
    <t>Côte D'Ivoire (Ivory Coast)</t>
  </si>
  <si>
    <t>Idaho</t>
  </si>
  <si>
    <t>Ivan Brewer</t>
  </si>
  <si>
    <t>(631) 331-4629</t>
  </si>
  <si>
    <t>Japan</t>
  </si>
  <si>
    <t>Nayda Britt</t>
  </si>
  <si>
    <t>(643) 762-4970</t>
  </si>
  <si>
    <t>GA</t>
  </si>
  <si>
    <t>Evangeline Peters</t>
  </si>
  <si>
    <t>(643) 971-0491</t>
  </si>
  <si>
    <t>Geoffrey Boone</t>
  </si>
  <si>
    <t>(648) 330-6041</t>
  </si>
  <si>
    <t>Kazakhstan</t>
  </si>
  <si>
    <t>Bourgogne</t>
  </si>
  <si>
    <t>Ulysses Cooke</t>
  </si>
  <si>
    <t>(651) 351-6954</t>
  </si>
  <si>
    <t>KS</t>
  </si>
  <si>
    <t>Kevin Hancock</t>
  </si>
  <si>
    <t>(657) 585-4621</t>
  </si>
  <si>
    <t>Morayshire</t>
  </si>
  <si>
    <t>Wynter Johns</t>
  </si>
  <si>
    <t>(658) 636-3152</t>
  </si>
  <si>
    <t>Botswana</t>
  </si>
  <si>
    <t>DS</t>
  </si>
  <si>
    <t>Brennan Patton</t>
  </si>
  <si>
    <t>(664) 215-9425</t>
  </si>
  <si>
    <t>Leandra Moreno</t>
  </si>
  <si>
    <t>(664) 887-8186</t>
  </si>
  <si>
    <t>Kennan Shields</t>
  </si>
  <si>
    <t>(665) 231-0434</t>
  </si>
  <si>
    <t>Maldives</t>
  </si>
  <si>
    <t>Principado de Asturias</t>
  </si>
  <si>
    <t>Demetria Bowman</t>
  </si>
  <si>
    <t>(665) 904-8839</t>
  </si>
  <si>
    <t>Carlos Roman</t>
  </si>
  <si>
    <t>(669) 949-1028</t>
  </si>
  <si>
    <t>Afghanistan</t>
  </si>
  <si>
    <t>Natalie Hood</t>
  </si>
  <si>
    <t>(671) 224-8065</t>
  </si>
  <si>
    <t>Central African Republic</t>
  </si>
  <si>
    <t>Jeremy Pierce</t>
  </si>
  <si>
    <t>(671) 239-0656</t>
  </si>
  <si>
    <t>Eleanor Hull</t>
  </si>
  <si>
    <t>(671) 391-7866</t>
  </si>
  <si>
    <t>CA</t>
  </si>
  <si>
    <t>Nelle Leonard</t>
  </si>
  <si>
    <t>(675) 250-7553</t>
  </si>
  <si>
    <t>Tad Knox</t>
  </si>
  <si>
    <t>(678) 935-7755</t>
  </si>
  <si>
    <t>Uma Ferrell</t>
  </si>
  <si>
    <t>(681) 295-0930</t>
  </si>
  <si>
    <t>CV</t>
  </si>
  <si>
    <t>Hamilton Cooley</t>
  </si>
  <si>
    <t>(683) 655-0381</t>
  </si>
  <si>
    <t>Clark Mueller</t>
  </si>
  <si>
    <t>(685) 198-6883</t>
  </si>
  <si>
    <t>Noble Nichols</t>
  </si>
  <si>
    <t>(686) 166-2357</t>
  </si>
  <si>
    <t>Mali</t>
  </si>
  <si>
    <t>Istanbul</t>
  </si>
  <si>
    <t>Sebastian Reid</t>
  </si>
  <si>
    <t>(691) 939-4065</t>
  </si>
  <si>
    <t>Mozambique</t>
  </si>
  <si>
    <t>NA</t>
  </si>
  <si>
    <t>Noelani Sears</t>
  </si>
  <si>
    <t>(692) 361-0518</t>
  </si>
  <si>
    <t>Bhutan</t>
  </si>
  <si>
    <t>Manisa</t>
  </si>
  <si>
    <t>Nola Patterson</t>
  </si>
  <si>
    <t>(692) 671-4094</t>
  </si>
  <si>
    <t>Banffshire</t>
  </si>
  <si>
    <t>Porter Stafford</t>
  </si>
  <si>
    <t>(693) 975-8759</t>
  </si>
  <si>
    <t>Katsina</t>
  </si>
  <si>
    <t>Chiquita Maddox</t>
  </si>
  <si>
    <t>(697) 772-4748</t>
  </si>
  <si>
    <t>N.</t>
  </si>
  <si>
    <t>Rhiannon Roach</t>
  </si>
  <si>
    <t>(699) 819-4089</t>
  </si>
  <si>
    <t>Xandra Graham</t>
  </si>
  <si>
    <t>(700) 398-2137</t>
  </si>
  <si>
    <t>Kano</t>
  </si>
  <si>
    <t>Amena Sellers</t>
  </si>
  <si>
    <t>(703) 180-3553</t>
  </si>
  <si>
    <t>Qatar</t>
  </si>
  <si>
    <t>Euskadi</t>
  </si>
  <si>
    <t>Blaine Hicks</t>
  </si>
  <si>
    <t>(703) 229-3520</t>
  </si>
  <si>
    <t>Ghana</t>
  </si>
  <si>
    <t>Ohio</t>
  </si>
  <si>
    <t>Reese Melton</t>
  </si>
  <si>
    <t>(704) 896-0770</t>
  </si>
  <si>
    <t>Aberdeenshire</t>
  </si>
  <si>
    <t>Sara Noel</t>
  </si>
  <si>
    <t>(705) 522-1845</t>
  </si>
  <si>
    <t>Niue</t>
  </si>
  <si>
    <t>Małopolskie</t>
  </si>
  <si>
    <t>Stone Mcdaniel</t>
  </si>
  <si>
    <t>(705) 710-0762</t>
  </si>
  <si>
    <t>Sybil Blake</t>
  </si>
  <si>
    <t>(706) 601-2615</t>
  </si>
  <si>
    <t>İz</t>
  </si>
  <si>
    <t>Kelsie Reyes</t>
  </si>
  <si>
    <t>(712) 127-4769</t>
  </si>
  <si>
    <t>Elaine Noel</t>
  </si>
  <si>
    <t>(715) 760-0837</t>
  </si>
  <si>
    <t>Madhya Pradesh</t>
  </si>
  <si>
    <t>Emma Le</t>
  </si>
  <si>
    <t>(718) 991-7937</t>
  </si>
  <si>
    <t>Myanmar</t>
  </si>
  <si>
    <t>OV</t>
  </si>
  <si>
    <t>Megan Tyson</t>
  </si>
  <si>
    <t>(723) 315-3665</t>
  </si>
  <si>
    <t>Jamaica</t>
  </si>
  <si>
    <t>MP</t>
  </si>
  <si>
    <t>Rogan Ortiz</t>
  </si>
  <si>
    <t>(725) 688-7409</t>
  </si>
  <si>
    <t>NV</t>
  </si>
  <si>
    <t>Wallace Merritt</t>
  </si>
  <si>
    <t>(725) 837-4249</t>
  </si>
  <si>
    <t>Castilla - La Mancha</t>
  </si>
  <si>
    <t>John Lindsey</t>
  </si>
  <si>
    <t>(727) 865-7992</t>
  </si>
  <si>
    <t>Ria Weeks</t>
  </si>
  <si>
    <t>(727) 938-6801</t>
  </si>
  <si>
    <t>Munster</t>
  </si>
  <si>
    <t>Dominique Malone</t>
  </si>
  <si>
    <t>(730) 208-8656</t>
  </si>
  <si>
    <t>Uttar Pradesh</t>
  </si>
  <si>
    <t>Ifeoma Holder</t>
  </si>
  <si>
    <t>(730) 321-0349</t>
  </si>
  <si>
    <t>Michael Mccarthy</t>
  </si>
  <si>
    <t>(732) 288-6407</t>
  </si>
  <si>
    <t>Iliana Willis</t>
  </si>
  <si>
    <t>(733) 409-2598</t>
  </si>
  <si>
    <t>Keelie Hyde</t>
  </si>
  <si>
    <t>(736) 961-4775</t>
  </si>
  <si>
    <t>Nord-Pas-de-Calais</t>
  </si>
  <si>
    <t>Cedric Salazar</t>
  </si>
  <si>
    <t>(740) 389-9552</t>
  </si>
  <si>
    <t>OH</t>
  </si>
  <si>
    <t>Fatima Kim</t>
  </si>
  <si>
    <t>(740) 400-5956</t>
  </si>
  <si>
    <t>Ryan Aguirre</t>
  </si>
  <si>
    <t>(750) 661-0595</t>
  </si>
  <si>
    <t>M</t>
  </si>
  <si>
    <t>Rina Gill</t>
  </si>
  <si>
    <t>(758) 829-0270</t>
  </si>
  <si>
    <t>France</t>
  </si>
  <si>
    <t>MH</t>
  </si>
  <si>
    <t>Marvin Murphy</t>
  </si>
  <si>
    <t>(766) 739-7721</t>
  </si>
  <si>
    <t>El Salvador</t>
  </si>
  <si>
    <t>BU</t>
  </si>
  <si>
    <t>Jason Patton</t>
  </si>
  <si>
    <t>(771) 322-5204</t>
  </si>
  <si>
    <t>AZ</t>
  </si>
  <si>
    <t>Knox Cantrell</t>
  </si>
  <si>
    <t>(773) 342-5092</t>
  </si>
  <si>
    <t>Canada</t>
  </si>
  <si>
    <t>Echo Freeman</t>
  </si>
  <si>
    <t>(773) 569-4182</t>
  </si>
  <si>
    <t>Taiwan</t>
  </si>
  <si>
    <t>Amal Blanchard</t>
  </si>
  <si>
    <t>(774) 645-7662</t>
  </si>
  <si>
    <t>BC</t>
  </si>
  <si>
    <t>Katelyn Barker</t>
  </si>
  <si>
    <t>(775) 647-5477</t>
  </si>
  <si>
    <t>TAS</t>
  </si>
  <si>
    <t>Jin Nicholson</t>
  </si>
  <si>
    <t>(779) 536-1037</t>
  </si>
  <si>
    <t>Bulgaria</t>
  </si>
  <si>
    <t>Rae Cain</t>
  </si>
  <si>
    <t>(780) 389-1986</t>
  </si>
  <si>
    <t>WB</t>
  </si>
  <si>
    <t>Cade Frederick</t>
  </si>
  <si>
    <t>(787) 417-8393</t>
  </si>
  <si>
    <t>Switzerland</t>
  </si>
  <si>
    <t>Dean Bright</t>
  </si>
  <si>
    <t>(787) 633-3618</t>
  </si>
  <si>
    <t>United Kingdom (Great Britain)</t>
  </si>
  <si>
    <t>AN</t>
  </si>
  <si>
    <t>MacKenzie Buchanan</t>
  </si>
  <si>
    <t>(788) 231-5949</t>
  </si>
  <si>
    <t>LA</t>
  </si>
  <si>
    <t>Regan Mack</t>
  </si>
  <si>
    <t>(795) 388-2840</t>
  </si>
  <si>
    <t>Kerala</t>
  </si>
  <si>
    <t>Tyler Buchanan</t>
  </si>
  <si>
    <t>(796) 793-0883</t>
  </si>
  <si>
    <t>Henegouwen</t>
  </si>
  <si>
    <t>Ariel Winters</t>
  </si>
  <si>
    <t>(798) 336-5393</t>
  </si>
  <si>
    <t>Ross Fowler</t>
  </si>
  <si>
    <t>(807) 821-3379</t>
  </si>
  <si>
    <t>ES</t>
  </si>
  <si>
    <t>Velma Newman</t>
  </si>
  <si>
    <t>(808) 432-7292</t>
  </si>
  <si>
    <t>Brianna Crosby</t>
  </si>
  <si>
    <t>(811) 472-1273</t>
  </si>
  <si>
    <t>Pitcairn Islands</t>
  </si>
  <si>
    <t>BA</t>
  </si>
  <si>
    <t>Hollee Cantrell</t>
  </si>
  <si>
    <t>(815) 167-8993</t>
  </si>
  <si>
    <t>Heard Island and Mcdonald Islands</t>
  </si>
  <si>
    <t>ERM</t>
  </si>
  <si>
    <t>Jaden Meadows</t>
  </si>
  <si>
    <t>(816) 984-7379</t>
  </si>
  <si>
    <t>Paraguay</t>
  </si>
  <si>
    <t>Hakeem Brown</t>
  </si>
  <si>
    <t>(819) 347-8957</t>
  </si>
  <si>
    <t>KP</t>
  </si>
  <si>
    <t>Hamilton Griffith</t>
  </si>
  <si>
    <t>(833) 451-7181</t>
  </si>
  <si>
    <t>Saint Helena, Ascension and Tristan da Cunha</t>
  </si>
  <si>
    <t>Liguria</t>
  </si>
  <si>
    <t>Jacqueline Neal</t>
  </si>
  <si>
    <t>(836) 979-6142</t>
  </si>
  <si>
    <t>Fuller Wright</t>
  </si>
  <si>
    <t>(837) 757-9662</t>
  </si>
  <si>
    <t>Micronesia</t>
  </si>
  <si>
    <t>Bihar</t>
  </si>
  <si>
    <t>Miriam Hester</t>
  </si>
  <si>
    <t>(845) 880-6499</t>
  </si>
  <si>
    <t>Burkina Faso</t>
  </si>
  <si>
    <t>Dominic West</t>
  </si>
  <si>
    <t>(846) 205-7551</t>
  </si>
  <si>
    <t>Minnesota</t>
  </si>
  <si>
    <t>Bethany Finley</t>
  </si>
  <si>
    <t>(849) 103-8655</t>
  </si>
  <si>
    <t>Albania</t>
  </si>
  <si>
    <t>Punjab</t>
  </si>
  <si>
    <t>Brynn Gonzalez</t>
  </si>
  <si>
    <t>(851) 638-9984</t>
  </si>
  <si>
    <t>Svalbard and Jan Mayen Islands</t>
  </si>
  <si>
    <t>Aline Whitney</t>
  </si>
  <si>
    <t>(855) 532-9721</t>
  </si>
  <si>
    <t>Kay</t>
  </si>
  <si>
    <t>Sawyer Buchanan</t>
  </si>
  <si>
    <t>(857) 281-1929</t>
  </si>
  <si>
    <t>Libya</t>
  </si>
  <si>
    <t>UP</t>
  </si>
  <si>
    <t>Buckminster Jacobson</t>
  </si>
  <si>
    <t>(860) 554-6195</t>
  </si>
  <si>
    <t>Clark Boyd</t>
  </si>
  <si>
    <t>(861) 293-9889</t>
  </si>
  <si>
    <t>Cain Shaw</t>
  </si>
  <si>
    <t>(864) 337-7023</t>
  </si>
  <si>
    <t>Leo Delaney</t>
  </si>
  <si>
    <t>(865) 807-9829</t>
  </si>
  <si>
    <t>Breanna Emerson</t>
  </si>
  <si>
    <t>(870) 497-9274</t>
  </si>
  <si>
    <t>RU</t>
  </si>
  <si>
    <t>Roth Rios</t>
  </si>
  <si>
    <t>(880) 266-2192</t>
  </si>
  <si>
    <t>Arkansas</t>
  </si>
  <si>
    <t>Elliott Kaufman</t>
  </si>
  <si>
    <t>(886) 454-4573</t>
  </si>
  <si>
    <t>Kay Brooks</t>
  </si>
  <si>
    <t>(900) 470-1369</t>
  </si>
  <si>
    <t>Russian Federation</t>
  </si>
  <si>
    <t>Christen Pratt</t>
  </si>
  <si>
    <t>(904) 283-9247</t>
  </si>
  <si>
    <t>Griffin Gonzales</t>
  </si>
  <si>
    <t>(906) 736-3079</t>
  </si>
  <si>
    <t>British Indian Ocean Territory</t>
  </si>
  <si>
    <t>Samson Mcdonald</t>
  </si>
  <si>
    <t>(911) 822-3518</t>
  </si>
  <si>
    <t>Daryl Fry</t>
  </si>
  <si>
    <t>(912) 183-7439</t>
  </si>
  <si>
    <t>Lani Dawson</t>
  </si>
  <si>
    <t>(913) 805-6336</t>
  </si>
  <si>
    <t>Laura Keith</t>
  </si>
  <si>
    <t>(916) 248-6333</t>
  </si>
  <si>
    <t>Burundi</t>
  </si>
  <si>
    <t>Alisa Hernandez</t>
  </si>
  <si>
    <t>(917) 754-4140</t>
  </si>
  <si>
    <t>South Australia</t>
  </si>
  <si>
    <t>Chaney Hartman</t>
  </si>
  <si>
    <t>(918) 827-9739</t>
  </si>
  <si>
    <t>Brazil</t>
  </si>
  <si>
    <t>HE</t>
  </si>
  <si>
    <t>McKenzie Pollard</t>
  </si>
  <si>
    <t>(921) 196-1586</t>
  </si>
  <si>
    <t>Ryder Fletcher</t>
  </si>
  <si>
    <t>(922) 316-2008</t>
  </si>
  <si>
    <t>Benin</t>
  </si>
  <si>
    <t>Jessamine Heath</t>
  </si>
  <si>
    <t>(925) 610-9529</t>
  </si>
  <si>
    <t>Ryan Daniels</t>
  </si>
  <si>
    <t>(925) 766-1980</t>
  </si>
  <si>
    <t>Lithuania</t>
  </si>
  <si>
    <t>Vlaams-Brabant</t>
  </si>
  <si>
    <t>Lunea Pearson</t>
  </si>
  <si>
    <t>(927) 513-9075</t>
  </si>
  <si>
    <t>Belize</t>
  </si>
  <si>
    <t>Queensland</t>
  </si>
  <si>
    <t>Freya Jordan</t>
  </si>
  <si>
    <t>(931) 564-2677</t>
  </si>
  <si>
    <t>Romania</t>
  </si>
  <si>
    <t>Louisiana</t>
  </si>
  <si>
    <t>Abel Haney</t>
  </si>
  <si>
    <t>(939) 718-1410</t>
  </si>
  <si>
    <t>FC</t>
  </si>
  <si>
    <t>Aimee Marquez</t>
  </si>
  <si>
    <t>(947) 733-9004</t>
  </si>
  <si>
    <t>KA</t>
  </si>
  <si>
    <t>Gregory Riley</t>
  </si>
  <si>
    <t>(948) 641-0672</t>
  </si>
  <si>
    <t>C</t>
  </si>
  <si>
    <t>Jeanette Calderon</t>
  </si>
  <si>
    <t>(953) 218-8694</t>
  </si>
  <si>
    <t>Bahrain</t>
  </si>
  <si>
    <t>Warwickshire</t>
  </si>
  <si>
    <t>William Burch</t>
  </si>
  <si>
    <t>(954) 564-4845</t>
  </si>
  <si>
    <t>Armenia</t>
  </si>
  <si>
    <t>Todd Gilliam</t>
  </si>
  <si>
    <t>(958) 161-6258</t>
  </si>
  <si>
    <t>Murcia</t>
  </si>
  <si>
    <t>Carol Conway</t>
  </si>
  <si>
    <t>(964) 756-4745</t>
  </si>
  <si>
    <t>Lila Jennings</t>
  </si>
  <si>
    <t>(975) 167-2396</t>
  </si>
  <si>
    <t>Caryn Sykes</t>
  </si>
  <si>
    <t>(975) 758-7649</t>
  </si>
  <si>
    <t>Hanae Summers</t>
  </si>
  <si>
    <t>(976) 865-9765</t>
  </si>
  <si>
    <t>Vance Boyle</t>
  </si>
  <si>
    <t>(980) 924-0009</t>
  </si>
  <si>
    <t>Lyle Sloan</t>
  </si>
  <si>
    <t>(981) 708-8697</t>
  </si>
  <si>
    <t>SIC</t>
  </si>
  <si>
    <t>Alexander Bryan</t>
  </si>
  <si>
    <t>(982) 939-2401</t>
  </si>
  <si>
    <t>Kyla Lee</t>
  </si>
  <si>
    <t>(984) 219-4259</t>
  </si>
  <si>
    <t>Yoshi Harrington</t>
  </si>
  <si>
    <t>(987) 706-0194</t>
  </si>
  <si>
    <t>Hasad Calhoun</t>
  </si>
  <si>
    <t>(988) 637-9190</t>
  </si>
  <si>
    <t>NS</t>
  </si>
  <si>
    <t>Galena Stevens</t>
  </si>
  <si>
    <t>(989) 910-6949</t>
  </si>
  <si>
    <t>NW</t>
  </si>
  <si>
    <t>Stewart Orr</t>
  </si>
  <si>
    <t>(991) 473-0644</t>
  </si>
  <si>
    <t>Nita Brock</t>
  </si>
  <si>
    <t>(999) 660-8238</t>
  </si>
  <si>
    <t>Papua New Guinea</t>
  </si>
  <si>
    <t>Suffolk</t>
  </si>
  <si>
    <t>Martin Cain</t>
  </si>
  <si>
    <t>(X24) X62-0150</t>
  </si>
  <si>
    <t>Bosnia and Herzegovina</t>
  </si>
  <si>
    <t>A</t>
  </si>
  <si>
    <t>Shafira Miranda</t>
  </si>
  <si>
    <t>(X24) X86-6898</t>
  </si>
  <si>
    <t>Gabon</t>
  </si>
  <si>
    <t>Alajuela</t>
  </si>
  <si>
    <t>Quemby Guthrie</t>
  </si>
  <si>
    <t>(X25) X08-1233</t>
  </si>
  <si>
    <t>Saint Kitts and Nevis</t>
  </si>
  <si>
    <t>SJ</t>
  </si>
  <si>
    <t>Gemma Wilson</t>
  </si>
  <si>
    <t>(X25) X17-9727</t>
  </si>
  <si>
    <t>Cartago</t>
  </si>
  <si>
    <t>Felix Owen</t>
  </si>
  <si>
    <t>(X25) X58-8918</t>
  </si>
  <si>
    <t>San José</t>
  </si>
  <si>
    <t>Irene Saunders</t>
  </si>
  <si>
    <t>(X25) X78-8808</t>
  </si>
  <si>
    <t>Kaden Clayton</t>
  </si>
  <si>
    <t>(X26) X29-8736</t>
  </si>
  <si>
    <t>G</t>
  </si>
  <si>
    <t>Rana Rollins</t>
  </si>
  <si>
    <t>(X26) X49-4912</t>
  </si>
  <si>
    <t>Malta</t>
  </si>
  <si>
    <t>Guanacaste</t>
  </si>
  <si>
    <t>Pamela Travis</t>
  </si>
  <si>
    <t>(X26) X53-0721</t>
  </si>
  <si>
    <t>Ariel Wagner</t>
  </si>
  <si>
    <t>(X26) X88-3281</t>
  </si>
  <si>
    <t>Groups</t>
  </si>
  <si>
    <t>Count of Bill Amount</t>
  </si>
  <si>
    <t>Sum of Bill Amount</t>
  </si>
  <si>
    <t>Employee</t>
  </si>
  <si>
    <t>Monthly Bill</t>
  </si>
  <si>
    <t>Age</t>
  </si>
  <si>
    <t>Justin Davis</t>
  </si>
  <si>
    <t>Lara Rivas</t>
  </si>
  <si>
    <t>Illana Spence</t>
  </si>
  <si>
    <t>Serena Flynn</t>
  </si>
  <si>
    <t>Azalia Crane</t>
  </si>
  <si>
    <t>Paul Frank</t>
  </si>
  <si>
    <t>Arden Huffman</t>
  </si>
  <si>
    <t>Destiny Colon</t>
  </si>
  <si>
    <t>Chandler Boyer</t>
  </si>
  <si>
    <t>Eden Bowman</t>
  </si>
  <si>
    <t>Vera Steele</t>
  </si>
  <si>
    <t>Priscilla Palmer</t>
  </si>
  <si>
    <t>Madaline Guthrie</t>
  </si>
  <si>
    <t>Remedios Stuart</t>
  </si>
  <si>
    <t>Daquan Delacruz</t>
  </si>
  <si>
    <t>Ivy Ball</t>
  </si>
  <si>
    <t>Odette Carey</t>
  </si>
  <si>
    <t>Jeremy Taylor</t>
  </si>
  <si>
    <t>Mercedes Wise</t>
  </si>
  <si>
    <t>Dorian Harper</t>
  </si>
  <si>
    <t>Hedda Hicks</t>
  </si>
  <si>
    <t>Teegan Cote</t>
  </si>
  <si>
    <t>Rogan Underwood</t>
  </si>
  <si>
    <t>Constance Bond</t>
  </si>
  <si>
    <t>Kelsey Downs</t>
  </si>
  <si>
    <t>Jada Boyle</t>
  </si>
  <si>
    <t>Emmanuel Burke</t>
  </si>
  <si>
    <t>Sydney Wolfe</t>
  </si>
  <si>
    <t>Tatiana Whitaker</t>
  </si>
  <si>
    <t>Haley Morin</t>
  </si>
  <si>
    <t>Chaim Hyde</t>
  </si>
  <si>
    <t>Melyssa Bradford</t>
  </si>
  <si>
    <t>Tallulah Guerrero</t>
  </si>
  <si>
    <t>Cassidy Slater</t>
  </si>
  <si>
    <t>Ezekiel Bowen</t>
  </si>
  <si>
    <t>Ignatius Cabrera</t>
  </si>
  <si>
    <t>Ignatius Cole</t>
  </si>
  <si>
    <t>Grace French</t>
  </si>
  <si>
    <t>Cheryl Nunez</t>
  </si>
  <si>
    <t>Olivia Wilder</t>
  </si>
  <si>
    <t>Bradley Morales</t>
  </si>
  <si>
    <t>Bryar Sears</t>
  </si>
  <si>
    <t>Perry Walter</t>
  </si>
  <si>
    <t>Theodore Hendrix</t>
  </si>
  <si>
    <t>Brendan Mathis</t>
  </si>
  <si>
    <t>Martha Lowe</t>
  </si>
  <si>
    <t>Illiana Maddox</t>
  </si>
  <si>
    <t>Jonas Hodges</t>
  </si>
  <si>
    <t>Thaddeus Zimmerman</t>
  </si>
  <si>
    <t>Iris Santos</t>
  </si>
  <si>
    <t>Oscar Mckenzie</t>
  </si>
  <si>
    <t>Jackson Cole</t>
  </si>
  <si>
    <t>Petra Harrison</t>
  </si>
  <si>
    <t>Idona Wooten</t>
  </si>
  <si>
    <t>Thomas Knowles</t>
  </si>
  <si>
    <t>Dexter Wilkins</t>
  </si>
  <si>
    <t>Hermione Carson</t>
  </si>
  <si>
    <t>Renee Mcdowell</t>
  </si>
  <si>
    <t>Hoyt Mercado</t>
  </si>
  <si>
    <t>Quamar Farrell</t>
  </si>
  <si>
    <t>Vladimir Taylor</t>
  </si>
  <si>
    <t>Rooney Delacruz</t>
  </si>
  <si>
    <t>Holmes Stewart</t>
  </si>
  <si>
    <t>Bell Caldwell</t>
  </si>
  <si>
    <t>Lillian Barker</t>
  </si>
  <si>
    <t>Gannon Mccarthy</t>
  </si>
  <si>
    <t>Xavier Lloyd</t>
  </si>
  <si>
    <t>Oren Lott</t>
  </si>
  <si>
    <t>Blaze Sharp</t>
  </si>
  <si>
    <t>Nyssa Langley</t>
  </si>
  <si>
    <t>Thor Sears</t>
  </si>
  <si>
    <t>Winter Mcgowan</t>
  </si>
  <si>
    <t>Veronica Dejesus</t>
  </si>
  <si>
    <t>Ursa Cherry</t>
  </si>
  <si>
    <t>Megan Acevedo</t>
  </si>
  <si>
    <t>Dorothy Watts</t>
  </si>
  <si>
    <t>Uma Frost</t>
  </si>
  <si>
    <t>Stella Clark</t>
  </si>
  <si>
    <t>Hamilton Horn</t>
  </si>
  <si>
    <t>Jakeem Griffith</t>
  </si>
  <si>
    <t>Cairo Fulton</t>
  </si>
  <si>
    <t>Seth Downs</t>
  </si>
  <si>
    <t>Octavius Mills</t>
  </si>
  <si>
    <t>Leroy Edwards</t>
  </si>
  <si>
    <t>Chase Dixon</t>
  </si>
  <si>
    <t>Grant Mendoza</t>
  </si>
  <si>
    <t>Courtney Conner</t>
  </si>
  <si>
    <t>Samson Coffey</t>
  </si>
  <si>
    <t>Naomi Meyer</t>
  </si>
  <si>
    <t>Kylee Collins</t>
  </si>
  <si>
    <t>Ferdinand Dickson</t>
  </si>
  <si>
    <t>Vivien Garner</t>
  </si>
  <si>
    <t>Quin Manning</t>
  </si>
  <si>
    <t>Bert Mack</t>
  </si>
  <si>
    <t>Dominic Dotson</t>
  </si>
  <si>
    <t>Emmanuel Pickett</t>
  </si>
  <si>
    <t>Rinah Prince</t>
  </si>
  <si>
    <t>Kyla Booth</t>
  </si>
  <si>
    <t>Thane Mack</t>
  </si>
  <si>
    <t>Colt Rocha</t>
  </si>
  <si>
    <t>Group Parameters</t>
  </si>
  <si>
    <t>Parameter</t>
  </si>
  <si>
    <t>Value</t>
  </si>
  <si>
    <t>Description</t>
  </si>
  <si>
    <t>Min</t>
  </si>
  <si>
    <t>Minimum value in the data set</t>
  </si>
  <si>
    <t>Max</t>
  </si>
  <si>
    <t>Maximum value oin the data set</t>
  </si>
  <si>
    <t>Bin Count</t>
  </si>
  <si>
    <t>Total number of groups/bins</t>
  </si>
  <si>
    <t>Scrollbar Link</t>
  </si>
  <si>
    <t>Cell link to the scrollbar value</t>
  </si>
  <si>
    <t>Bin Size</t>
  </si>
  <si>
    <t>Size or range of each group</t>
  </si>
  <si>
    <t>Chart Title</t>
  </si>
  <si>
    <t>Count of Volunteers by Age Group</t>
  </si>
  <si>
    <t>Chart Data</t>
  </si>
  <si>
    <t>Row</t>
  </si>
  <si>
    <t>Bins Array</t>
  </si>
  <si>
    <t>Bin Name</t>
  </si>
  <si>
    <t>Frequency</t>
  </si>
  <si>
    <t>Total</t>
  </si>
  <si>
    <t>Table Count</t>
  </si>
  <si>
    <t>Icon Chart Data</t>
  </si>
  <si>
    <t>Mammoth Mountain Monthly Snowfall Inches</t>
  </si>
  <si>
    <t>Start Season</t>
  </si>
  <si>
    <t>End Season</t>
  </si>
  <si>
    <t>Season</t>
  </si>
  <si>
    <t>Month</t>
  </si>
  <si>
    <t>Avg Snowfall</t>
  </si>
  <si>
    <t>Pre Oct</t>
  </si>
  <si>
    <t>Oct</t>
  </si>
  <si>
    <t>Nov</t>
  </si>
  <si>
    <t>Dec</t>
  </si>
  <si>
    <t>Jan</t>
  </si>
  <si>
    <t>Feb</t>
  </si>
  <si>
    <t>Mar</t>
  </si>
  <si>
    <t>Apr</t>
  </si>
  <si>
    <t>May</t>
  </si>
  <si>
    <t>Jun</t>
  </si>
  <si>
    <t>Jul</t>
  </si>
  <si>
    <t>Primary Axis</t>
  </si>
  <si>
    <t>Secondary Axis</t>
  </si>
  <si>
    <t>Sum of Snowfall Inches</t>
  </si>
  <si>
    <t>Seasonal Snowfall</t>
  </si>
  <si>
    <t>Selected Year</t>
  </si>
  <si>
    <t>&lt;-This formula only returns a number for the selected year</t>
  </si>
  <si>
    <t>to highlight the selected year in the chart</t>
  </si>
  <si>
    <t>Snowfall Inches</t>
  </si>
  <si>
    <t>Used for validation lists on the Monthly Avg sheet</t>
  </si>
  <si>
    <t>http://www.excelcampus.com/charts/waterfall-chart-dashboard/</t>
  </si>
  <si>
    <t>Line X</t>
  </si>
  <si>
    <t>Ends</t>
  </si>
  <si>
    <t>Before</t>
  </si>
  <si>
    <t>After</t>
  </si>
  <si>
    <t>Line Y</t>
  </si>
  <si>
    <t>Center Y</t>
  </si>
  <si>
    <t>Above Y</t>
  </si>
  <si>
    <t>Below X</t>
  </si>
  <si>
    <t>Y Label</t>
  </si>
  <si>
    <t>Ending Inventory</t>
  </si>
  <si>
    <t>Column Chart Data</t>
  </si>
  <si>
    <t>XY Scatter Chart Data</t>
  </si>
  <si>
    <t>Waterfall Chart Data</t>
  </si>
  <si>
    <t>Item</t>
  </si>
  <si>
    <t>Apples</t>
  </si>
  <si>
    <t>Sum of Quantity</t>
  </si>
  <si>
    <t>Activity</t>
  </si>
  <si>
    <t>Secondary Axis for Column Chart</t>
  </si>
  <si>
    <t>Vertical Bar</t>
  </si>
  <si>
    <t>Starting Inventory</t>
  </si>
  <si>
    <t>Starting Color</t>
  </si>
  <si>
    <t>Ending Color</t>
  </si>
  <si>
    <t>X</t>
  </si>
  <si>
    <t>Y</t>
  </si>
  <si>
    <t>Quantity</t>
  </si>
  <si>
    <t>Kiwis</t>
  </si>
  <si>
    <t>Received</t>
  </si>
  <si>
    <t>Oranges</t>
  </si>
  <si>
    <t>Spoiled</t>
  </si>
  <si>
    <t>Pears</t>
  </si>
  <si>
    <t>Sold</t>
  </si>
  <si>
    <t>Data Table</t>
  </si>
  <si>
    <t>Additional Chart Data</t>
  </si>
  <si>
    <t>Chart Data:</t>
  </si>
  <si>
    <t>Categories</t>
  </si>
  <si>
    <t>Series 1</t>
  </si>
  <si>
    <t>Series 2</t>
  </si>
  <si>
    <t>Series 3</t>
  </si>
  <si>
    <t>Series 4</t>
  </si>
  <si>
    <t>Series 5</t>
  </si>
  <si>
    <t>Budget</t>
  </si>
  <si>
    <t>Actual</t>
  </si>
  <si>
    <t>Base Variance</t>
  </si>
  <si>
    <t>Positive Variance</t>
  </si>
  <si>
    <t>Negative Variance</t>
  </si>
  <si>
    <t>Forecast</t>
  </si>
  <si>
    <t>Max Invisible</t>
  </si>
  <si>
    <t>Max Outline</t>
  </si>
  <si>
    <t>Act/Bdgt</t>
  </si>
  <si>
    <t>Act/Fcst</t>
  </si>
  <si>
    <t>Dark Theme</t>
  </si>
  <si>
    <t>Aug</t>
  </si>
  <si>
    <t>Sep</t>
  </si>
  <si>
    <t>Labels</t>
  </si>
  <si>
    <t>$ Amount</t>
  </si>
  <si>
    <t>% of Total</t>
  </si>
  <si>
    <t>Light Theme</t>
  </si>
  <si>
    <t>% Change</t>
  </si>
  <si>
    <t>Selected Label</t>
  </si>
  <si>
    <t>Index:</t>
  </si>
  <si>
    <t>Gradient Theme</t>
  </si>
  <si>
    <t>Symbol</t>
  </si>
  <si>
    <t>Index</t>
  </si>
  <si>
    <t>$</t>
  </si>
  <si>
    <r>
      <t>%</t>
    </r>
    <r>
      <rPr>
        <sz val="11"/>
        <color theme="1"/>
        <rFont val="Calibri"/>
        <family val="2"/>
      </rPr>
      <t>∑</t>
    </r>
  </si>
  <si>
    <t>% Change MoM</t>
  </si>
  <si>
    <t>%↕</t>
  </si>
  <si>
    <t>Original Chart Data</t>
  </si>
  <si>
    <t>Item Label</t>
  </si>
  <si>
    <t>Segment 1</t>
  </si>
  <si>
    <t>Segment 2</t>
  </si>
  <si>
    <t>Segment 3</t>
  </si>
  <si>
    <t>Segment 4</t>
  </si>
  <si>
    <t>Segment 5</t>
  </si>
  <si>
    <t>Product 1</t>
  </si>
  <si>
    <t>Product 2</t>
  </si>
  <si>
    <t>Product 3</t>
  </si>
  <si>
    <t>Product 4</t>
  </si>
  <si>
    <t>Product 5</t>
  </si>
  <si>
    <t>Product 6</t>
  </si>
  <si>
    <t>Product 7</t>
  </si>
  <si>
    <t>Product 8</t>
  </si>
  <si>
    <t>Product 9</t>
  </si>
  <si>
    <t>Product 10</t>
  </si>
  <si>
    <t>1. Add Columns to the Chart Data and create the Range Bar Table</t>
  </si>
  <si>
    <t>Modified Chart Data</t>
  </si>
  <si>
    <t>Range Bar (Horizontal Line)</t>
  </si>
  <si>
    <t>Y Value</t>
  </si>
  <si>
    <t>X Item Label</t>
  </si>
  <si>
    <t>Segment 1 Label</t>
  </si>
  <si>
    <t>Range</t>
  </si>
  <si>
    <t>Range Y</t>
  </si>
  <si>
    <t>Range X</t>
  </si>
  <si>
    <t>min</t>
  </si>
  <si>
    <t>max</t>
  </si>
  <si>
    <t>skip</t>
  </si>
  <si>
    <t>2. Create XY Scatter Chart &amp; Add All Series</t>
  </si>
  <si>
    <t>3. Format Segment and Range Series</t>
  </si>
  <si>
    <t>4. Format Axes</t>
  </si>
  <si>
    <t>5. Add Product Labels (vertical axis) using XY Chart Labeler Add-in</t>
  </si>
  <si>
    <t>Download the XY Chart Labels utility at:</t>
  </si>
  <si>
    <t>http://www.appspro.com/Utilities/ChartLabeler.htm</t>
  </si>
  <si>
    <t>6. Finalize Formatting</t>
  </si>
  <si>
    <t>HELP</t>
  </si>
  <si>
    <t>Please let me know if you have more questions.  I'm always happy to help.</t>
  </si>
  <si>
    <t>Email:</t>
  </si>
  <si>
    <t>jon@excelcampus.com</t>
  </si>
  <si>
    <t>Original Post:</t>
  </si>
  <si>
    <t>http://www.excelcampus.com/charts/comparative-distribution-chart-histogram-box-plot-alternative</t>
  </si>
  <si>
    <t>Conditional Progress Donut Chart</t>
  </si>
  <si>
    <t>Interactive Histogram with Details</t>
  </si>
  <si>
    <t>Dynamic Histogram or Frequency Distribution Chart</t>
  </si>
  <si>
    <t>Interactive Waterfall Chart</t>
  </si>
  <si>
    <t>Variance on Clustered Charts</t>
  </si>
  <si>
    <t>Actual vs. Multiple Targets Chart</t>
  </si>
  <si>
    <t>Annual Trend with Monthly Details Dashboard</t>
  </si>
  <si>
    <t>Actual vs. Multiple Targets with Percent of Goal</t>
  </si>
  <si>
    <t>Stacked Bar with Dynamic Data Labels</t>
  </si>
  <si>
    <t>Comparative Distribution Chart</t>
  </si>
  <si>
    <t>$100-$199</t>
  </si>
  <si>
    <t>$0-$99</t>
  </si>
  <si>
    <t>$200-$299</t>
  </si>
  <si>
    <t>$400-$499</t>
  </si>
  <si>
    <t>$300-$399</t>
  </si>
  <si>
    <t>$600+</t>
  </si>
  <si>
    <t>$500-$599</t>
  </si>
  <si>
    <t>https://www.excelcampus.com/charts/column-chart-percentage-change/</t>
  </si>
  <si>
    <t>Source:</t>
  </si>
  <si>
    <t>https://www.excelcampus.com/charts/progress-doughnut-chart/</t>
  </si>
  <si>
    <t>https://www.excelcampus.com/charts/interactive-histogram-with-group-details/</t>
  </si>
  <si>
    <t>https://www.excelcampus.com/charts/dynamic-histogram/</t>
  </si>
  <si>
    <t>https://www.excelcampus.com/charts/monthly-average-vs-current-year/</t>
  </si>
  <si>
    <t>https://www.excelcampus.com/charts/variance-clustered-column-bar-chart/</t>
  </si>
  <si>
    <t>https://www.excelcampus.com/charts/actual-vs-target-chart/</t>
  </si>
  <si>
    <t>https://www.excelcampus.com/charts/dynamic-chart-data-labels-slicers/</t>
  </si>
  <si>
    <t>https://www.excelcampus.com/charts/comparative-distribution-chart-histogram-box-plot-alternative/</t>
  </si>
  <si>
    <t>10 Advanced Excel Charts</t>
  </si>
  <si>
    <t>Author:</t>
  </si>
  <si>
    <t>Jon Acampora</t>
  </si>
  <si>
    <t>https://www.excelcampus.com/charts/10-advanced-charts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</si>
</sst>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3">
    <numFmt numFmtId="5" formatCode="&quot;$&quot;#,##0_);\(&quot;$&quot;#,##0\)"/>
    <numFmt numFmtId="41" formatCode="_(* #,##0_);_(* \(#,##0\);_(* &quot;-&quot;_);_(@_)"/>
    <numFmt numFmtId="44" formatCode="_(&quot;$&quot;* #,##0.00_);_(&quot;$&quot;* \(#,##0.00\);_(&quot;$&quot;* &quot;-&quot;??_);_(@_)"/>
    <numFmt numFmtId="43" formatCode="_(* #,##0.00_);_(* \(#,##0.00\);_(* &quot;-&quot;??_);_(@_)"/>
    <numFmt numFmtId="164" formatCode="_(* #,##0_);_(* \(#,##0\);_(* &quot;-&quot;??_);_(@_)"/>
    <numFmt numFmtId="165" formatCode="&quot;$&quot;#,##0,\K"/>
    <numFmt numFmtId="166" formatCode="\+0%;\-0%"/>
    <numFmt numFmtId="167" formatCode="&quot;$&quot;#,##0"/>
    <numFmt numFmtId="168" formatCode="0.0"/>
    <numFmt numFmtId="169" formatCode="General;\-General;;"/>
    <numFmt numFmtId="170" formatCode="_(* #,##0_);_(* \(#,##0\);_(* &quot;&quot;_);_(@_)"/>
    <numFmt numFmtId="171" formatCode="0.0%"/>
    <numFmt numFmtId="172" formatCode="_(&quot;$&quot;* #,##0_);_(&quot;$&quot;* \(#,##0\);_(&quot;$&quot;* &quot;-&quot;??_);_(@_)"/>
  </numFmts>
  <fonts count="36"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i/>
      <sz val="11"/>
      <color theme="1" tint="0.499984740745262"/>
      <name val="Calibri"/>
      <family val="2"/>
      <scheme val="minor"/>
    </font>
    <font>
      <b/>
      <sz val="9"/>
      <color indexed="81"/>
      <name val="Tahoma"/>
      <family val="2"/>
    </font>
    <font>
      <sz val="9"/>
      <color indexed="81"/>
      <name val="Tahoma"/>
      <family val="2"/>
    </font>
    <font>
      <sz val="11"/>
      <color theme="5"/>
      <name val="Calibri"/>
      <family val="2"/>
      <scheme val="minor"/>
    </font>
    <font>
      <sz val="11"/>
      <color theme="4"/>
      <name val="Calibri"/>
      <family val="2"/>
      <scheme val="minor"/>
    </font>
    <font>
      <sz val="11"/>
      <color rgb="FF92D050"/>
      <name val="Calibri"/>
      <family val="2"/>
      <scheme val="minor"/>
    </font>
    <font>
      <sz val="11"/>
      <color indexed="8"/>
      <name val="Calibri"/>
      <family val="2"/>
    </font>
    <font>
      <sz val="11"/>
      <color theme="0"/>
      <name val="Calibri"/>
      <family val="2"/>
    </font>
    <font>
      <sz val="11"/>
      <color indexed="8"/>
      <name val="Calibri"/>
      <family val="2"/>
    </font>
    <font>
      <b/>
      <sz val="11"/>
      <color indexed="8"/>
      <name val="Calibri"/>
      <family val="2"/>
    </font>
    <font>
      <sz val="11"/>
      <color theme="0" tint="-0.34998626667073579"/>
      <name val="Calibri"/>
      <family val="2"/>
    </font>
    <font>
      <b/>
      <sz val="11"/>
      <color theme="0"/>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sz val="8"/>
      <color rgb="FF000000"/>
      <name val="Segoe UI"/>
      <family val="2"/>
    </font>
    <font>
      <b/>
      <sz val="10"/>
      <color theme="0"/>
      <name val="Calibri"/>
      <family val="2"/>
      <scheme val="minor"/>
    </font>
    <font>
      <u/>
      <sz val="11"/>
      <color theme="10"/>
      <name val="Calibri"/>
      <family val="2"/>
      <scheme val="minor"/>
    </font>
    <font>
      <sz val="14"/>
      <color theme="1"/>
      <name val="Calibri"/>
      <family val="2"/>
      <scheme val="minor"/>
    </font>
    <font>
      <b/>
      <sz val="11"/>
      <color theme="4"/>
      <name val="Calibri"/>
      <family val="2"/>
      <scheme val="minor"/>
    </font>
    <font>
      <i/>
      <sz val="11"/>
      <color theme="4"/>
      <name val="Calibri"/>
      <family val="2"/>
      <scheme val="minor"/>
    </font>
    <font>
      <sz val="11"/>
      <color theme="0" tint="-0.499984740745262"/>
      <name val="Calibri"/>
      <family val="2"/>
      <scheme val="minor"/>
    </font>
    <font>
      <sz val="11"/>
      <color theme="1"/>
      <name val="Calibri"/>
      <family val="2"/>
    </font>
    <font>
      <sz val="11"/>
      <name val="Calibri"/>
      <family val="2"/>
      <scheme val="minor"/>
    </font>
    <font>
      <sz val="14"/>
      <name val="Calibri"/>
      <family val="2"/>
      <scheme val="minor"/>
    </font>
    <font>
      <b/>
      <sz val="11"/>
      <name val="Calibri"/>
      <family val="2"/>
      <scheme val="minor"/>
    </font>
    <font>
      <sz val="14"/>
      <color theme="5"/>
      <name val="Calibri"/>
      <family val="2"/>
      <scheme val="minor"/>
    </font>
    <font>
      <b/>
      <sz val="12"/>
      <color theme="0"/>
      <name val="Trebuchet MS"/>
      <family val="2"/>
    </font>
    <font>
      <sz val="12"/>
      <color theme="0"/>
      <name val="Trebuchet MS"/>
      <family val="2"/>
    </font>
    <font>
      <sz val="12"/>
      <name val="Calibri"/>
      <family val="2"/>
      <scheme val="minor"/>
    </font>
    <font>
      <sz val="11"/>
      <color theme="1"/>
      <name val="Trebuchet MS"/>
      <family val="2"/>
    </font>
  </fonts>
  <fills count="1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0"/>
        <bgColor indexed="64"/>
      </patternFill>
    </fill>
    <fill>
      <patternFill patternType="solid">
        <fgColor theme="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bgColor theme="9"/>
      </patternFill>
    </fill>
    <fill>
      <patternFill patternType="solid">
        <fgColor theme="9" tint="0.79998168889431442"/>
        <bgColor theme="9" tint="0.79998168889431442"/>
      </patternFill>
    </fill>
    <fill>
      <patternFill patternType="solid">
        <fgColor theme="4"/>
        <bgColor theme="4"/>
      </patternFill>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4" tint="0.59999389629810485"/>
        <bgColor indexed="64"/>
      </patternFill>
    </fill>
  </fills>
  <borders count="43">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bottom/>
      <diagonal/>
    </border>
    <border>
      <left style="thin">
        <color theme="0" tint="-0.14996795556505021"/>
      </left>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right style="thin">
        <color theme="0" tint="-0.14996795556505021"/>
      </right>
      <top style="thin">
        <color theme="0" tint="-0.14996795556505021"/>
      </top>
      <bottom style="thin">
        <color theme="0" tint="-0.14996795556505021"/>
      </bottom>
      <diagonal/>
    </border>
    <border>
      <left style="thin">
        <color theme="9" tint="0.39997558519241921"/>
      </left>
      <right/>
      <top style="thin">
        <color theme="9" tint="0.39997558519241921"/>
      </top>
      <bottom/>
      <diagonal/>
    </border>
    <border>
      <left/>
      <right/>
      <top style="thin">
        <color theme="9" tint="0.39997558519241921"/>
      </top>
      <bottom/>
      <diagonal/>
    </border>
    <border>
      <left/>
      <right style="thin">
        <color theme="9" tint="0.39997558519241921"/>
      </right>
      <top style="thin">
        <color theme="9" tint="0.39997558519241921"/>
      </top>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
      <left style="thin">
        <color theme="4" tint="0.39997558519241921"/>
      </left>
      <right style="thin">
        <color theme="4" tint="0.39997558519241921"/>
      </right>
      <top style="thin">
        <color theme="4" tint="0.39997558519241921"/>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4"/>
      </top>
      <bottom/>
      <diagonal/>
    </border>
    <border>
      <left style="thin">
        <color theme="0" tint="-0.14996795556505021"/>
      </left>
      <right style="thin">
        <color theme="0" tint="-0.14996795556505021"/>
      </right>
      <top style="thin">
        <color theme="0" tint="-0.14996795556505021"/>
      </top>
      <bottom style="thin">
        <color theme="1" tint="0.34998626667073579"/>
      </bottom>
      <diagonal/>
    </border>
    <border>
      <left style="thin">
        <color theme="0" tint="-0.14996795556505021"/>
      </left>
      <right/>
      <top style="thin">
        <color theme="0" tint="-0.14996795556505021"/>
      </top>
      <bottom style="thin">
        <color theme="1" tint="0.34998626667073579"/>
      </bottom>
      <diagonal/>
    </border>
    <border>
      <left style="thin">
        <color theme="1" tint="0.34998626667073579"/>
      </left>
      <right style="thin">
        <color theme="0" tint="-0.14996795556505021"/>
      </right>
      <top style="thin">
        <color theme="0" tint="-0.14996795556505021"/>
      </top>
      <bottom style="thin">
        <color theme="1" tint="0.34998626667073579"/>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style="thin">
        <color theme="1" tint="0.34998626667073579"/>
      </left>
      <right style="thin">
        <color theme="0" tint="-0.14996795556505021"/>
      </right>
      <top/>
      <bottom style="thin">
        <color theme="0" tint="-0.14996795556505021"/>
      </bottom>
      <diagonal/>
    </border>
    <border>
      <left style="thin">
        <color theme="1" tint="0.34998626667073579"/>
      </left>
      <right style="thin">
        <color theme="0" tint="-0.14996795556505021"/>
      </right>
      <top style="thin">
        <color theme="0" tint="-0.14996795556505021"/>
      </top>
      <bottom style="thin">
        <color theme="0" tint="-0.14996795556505021"/>
      </bottom>
      <diagonal/>
    </border>
    <border>
      <left/>
      <right/>
      <top style="thin">
        <color theme="4" tint="0.39997558519241921"/>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indexed="64"/>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bottom style="thin">
        <color indexed="64"/>
      </bottom>
      <diagonal/>
    </border>
    <border>
      <left style="thin">
        <color theme="0" tint="-0.14996795556505021"/>
      </left>
      <right style="thin">
        <color theme="0" tint="-0.14996795556505021"/>
      </right>
      <top/>
      <bottom style="thin">
        <color indexed="64"/>
      </bottom>
      <diagonal/>
    </border>
    <border>
      <left style="thin">
        <color theme="0" tint="-0.14996795556505021"/>
      </left>
      <right style="thin">
        <color indexed="64"/>
      </right>
      <top/>
      <bottom style="thin">
        <color indexed="64"/>
      </bottom>
      <diagonal/>
    </border>
    <border>
      <left style="thin">
        <color theme="0" tint="-0.14996795556505021"/>
      </left>
      <right style="thin">
        <color theme="0" tint="-0.14993743705557422"/>
      </right>
      <top style="thin">
        <color indexed="64"/>
      </top>
      <bottom style="thin">
        <color theme="0" tint="-0.14996795556505021"/>
      </bottom>
      <diagonal/>
    </border>
    <border>
      <left/>
      <right style="thin">
        <color indexed="64"/>
      </right>
      <top style="thin">
        <color indexed="64"/>
      </top>
      <bottom style="thin">
        <color theme="0" tint="-0.14996795556505021"/>
      </bottom>
      <diagonal/>
    </border>
    <border>
      <left style="thin">
        <color theme="0" tint="-0.14996795556505021"/>
      </left>
      <right style="thin">
        <color theme="0" tint="-0.14993743705557422"/>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style="thin">
        <color theme="0" tint="-0.14993743705557422"/>
      </right>
      <top style="thin">
        <color theme="0" tint="-0.14996795556505021"/>
      </top>
      <bottom style="thin">
        <color indexed="64"/>
      </bottom>
      <diagonal/>
    </border>
    <border>
      <left/>
      <right style="thin">
        <color indexed="64"/>
      </right>
      <top style="thin">
        <color theme="0" tint="-0.14996795556505021"/>
      </top>
      <bottom style="thin">
        <color indexed="64"/>
      </bottom>
      <diagonal/>
    </border>
    <border>
      <left/>
      <right/>
      <top/>
      <bottom style="thin">
        <color theme="9"/>
      </bottom>
      <diagonal/>
    </border>
    <border>
      <left/>
      <right/>
      <top/>
      <bottom style="thin">
        <color auto="1"/>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applyFill="0" applyProtection="0"/>
    <xf numFmtId="0" fontId="13" fillId="0" borderId="0" applyFill="0" applyProtection="0"/>
    <xf numFmtId="0" fontId="17" fillId="0" borderId="0"/>
    <xf numFmtId="0" fontId="19" fillId="0" borderId="0" applyNumberFormat="0" applyFill="0" applyBorder="0" applyAlignment="0" applyProtection="0"/>
    <xf numFmtId="43" fontId="17" fillId="0" borderId="0" applyFont="0" applyFill="0" applyBorder="0" applyAlignment="0" applyProtection="0"/>
    <xf numFmtId="0" fontId="22" fillId="0" borderId="0" applyNumberFormat="0" applyFill="0" applyBorder="0" applyAlignment="0" applyProtection="0"/>
    <xf numFmtId="41" fontId="1" fillId="0" borderId="0" applyFont="0" applyFill="0" applyBorder="0" applyAlignment="0" applyProtection="0"/>
    <xf numFmtId="44" fontId="1" fillId="0" borderId="0" applyFont="0" applyFill="0" applyBorder="0" applyAlignment="0" applyProtection="0"/>
  </cellStyleXfs>
  <cellXfs count="164">
    <xf numFmtId="0" fontId="0" fillId="0" borderId="0" xfId="0"/>
    <xf numFmtId="0" fontId="0" fillId="0" borderId="0" xfId="0" quotePrefix="1"/>
    <xf numFmtId="0" fontId="5" fillId="0" borderId="0" xfId="0" applyFont="1"/>
    <xf numFmtId="0" fontId="2" fillId="2" borderId="1" xfId="0" applyFont="1" applyFill="1" applyBorder="1"/>
    <xf numFmtId="0" fontId="2" fillId="3" borderId="1" xfId="0" applyFont="1" applyFill="1" applyBorder="1"/>
    <xf numFmtId="0" fontId="2" fillId="3" borderId="2" xfId="0" applyFont="1" applyFill="1" applyBorder="1"/>
    <xf numFmtId="0" fontId="2" fillId="3" borderId="3" xfId="0" applyFont="1" applyFill="1" applyBorder="1"/>
    <xf numFmtId="0" fontId="0" fillId="0" borderId="1" xfId="0" applyBorder="1"/>
    <xf numFmtId="164" fontId="0" fillId="0" borderId="1" xfId="1" applyNumberFormat="1" applyFont="1" applyBorder="1"/>
    <xf numFmtId="0" fontId="0" fillId="0" borderId="4" xfId="0" applyBorder="1"/>
    <xf numFmtId="165" fontId="0" fillId="0" borderId="5" xfId="0" applyNumberFormat="1" applyBorder="1"/>
    <xf numFmtId="164" fontId="0" fillId="0" borderId="6" xfId="1" applyNumberFormat="1" applyFont="1" applyBorder="1"/>
    <xf numFmtId="166" fontId="0" fillId="0" borderId="4" xfId="2" applyNumberFormat="1" applyFont="1" applyBorder="1"/>
    <xf numFmtId="166" fontId="0" fillId="0" borderId="5" xfId="2" applyNumberFormat="1" applyFont="1" applyBorder="1"/>
    <xf numFmtId="9" fontId="0" fillId="0" borderId="5" xfId="2" applyFont="1" applyBorder="1"/>
    <xf numFmtId="0" fontId="0" fillId="0" borderId="5" xfId="0" applyBorder="1"/>
    <xf numFmtId="164" fontId="0" fillId="0" borderId="0" xfId="1" applyNumberFormat="1" applyFont="1"/>
    <xf numFmtId="0" fontId="0" fillId="0" borderId="0" xfId="0" applyAlignment="1">
      <alignment horizontal="left"/>
    </xf>
    <xf numFmtId="3" fontId="0" fillId="0" borderId="0" xfId="0" applyNumberFormat="1"/>
    <xf numFmtId="0" fontId="0" fillId="0" borderId="0" xfId="0" pivotButton="1"/>
    <xf numFmtId="0" fontId="2" fillId="0" borderId="0" xfId="0" applyFont="1"/>
    <xf numFmtId="0" fontId="0" fillId="5" borderId="0" xfId="0" applyFill="1"/>
    <xf numFmtId="0" fontId="8" fillId="0" borderId="0" xfId="0" applyFont="1"/>
    <xf numFmtId="9" fontId="0" fillId="0" borderId="0" xfId="0" applyNumberFormat="1"/>
    <xf numFmtId="0" fontId="9" fillId="0" borderId="0" xfId="0" applyFont="1"/>
    <xf numFmtId="0" fontId="10" fillId="0" borderId="0" xfId="0" applyFont="1"/>
    <xf numFmtId="0" fontId="11" fillId="0" borderId="0" xfId="3" applyFill="1" applyProtection="1"/>
    <xf numFmtId="0" fontId="0" fillId="0" borderId="0" xfId="3" applyFont="1" applyFill="1" applyProtection="1"/>
    <xf numFmtId="0" fontId="3" fillId="0" borderId="0" xfId="3" applyFont="1" applyFill="1" applyProtection="1"/>
    <xf numFmtId="0" fontId="12" fillId="0" borderId="0" xfId="3" applyFont="1" applyFill="1" applyProtection="1"/>
    <xf numFmtId="0" fontId="12" fillId="6" borderId="0" xfId="3" applyFont="1" applyFill="1" applyProtection="1"/>
    <xf numFmtId="167" fontId="0" fillId="0" borderId="0" xfId="0" applyNumberFormat="1"/>
    <xf numFmtId="5" fontId="0" fillId="0" borderId="0" xfId="0" applyNumberFormat="1"/>
    <xf numFmtId="0" fontId="13" fillId="0" borderId="0" xfId="4" applyFill="1" applyProtection="1"/>
    <xf numFmtId="0" fontId="12" fillId="0" borderId="0" xfId="4" applyFont="1" applyFill="1" applyProtection="1"/>
    <xf numFmtId="0" fontId="14" fillId="7" borderId="0" xfId="3" applyFont="1" applyFill="1" applyProtection="1"/>
    <xf numFmtId="0" fontId="14" fillId="0" borderId="0" xfId="3" applyFont="1" applyFill="1" applyProtection="1"/>
    <xf numFmtId="0" fontId="15" fillId="0" borderId="0" xfId="3" applyFont="1" applyFill="1" applyProtection="1"/>
    <xf numFmtId="1" fontId="11" fillId="0" borderId="0" xfId="3" applyNumberFormat="1" applyFill="1" applyProtection="1"/>
    <xf numFmtId="0" fontId="11" fillId="0" borderId="0" xfId="3" applyFill="1" applyAlignment="1" applyProtection="1">
      <alignment horizontal="left"/>
    </xf>
    <xf numFmtId="1" fontId="11" fillId="0" borderId="0" xfId="3" applyNumberFormat="1" applyFill="1" applyAlignment="1" applyProtection="1">
      <alignment horizontal="left"/>
    </xf>
    <xf numFmtId="168" fontId="11" fillId="0" borderId="0" xfId="3" applyNumberFormat="1" applyFill="1" applyProtection="1"/>
    <xf numFmtId="0" fontId="0" fillId="8" borderId="0" xfId="0" applyFill="1"/>
    <xf numFmtId="0" fontId="2" fillId="0" borderId="0" xfId="0" applyFont="1" applyAlignment="1">
      <alignment wrapText="1"/>
    </xf>
    <xf numFmtId="0" fontId="0" fillId="0" borderId="0" xfId="0" applyAlignment="1">
      <alignment wrapText="1"/>
    </xf>
    <xf numFmtId="1" fontId="0" fillId="0" borderId="0" xfId="0" applyNumberFormat="1"/>
    <xf numFmtId="0" fontId="16" fillId="9" borderId="7" xfId="0" applyFont="1" applyFill="1" applyBorder="1"/>
    <xf numFmtId="0" fontId="16" fillId="9" borderId="8" xfId="0" applyFont="1" applyFill="1" applyBorder="1"/>
    <xf numFmtId="0" fontId="16" fillId="9" borderId="9" xfId="0" applyFont="1" applyFill="1" applyBorder="1"/>
    <xf numFmtId="0" fontId="0" fillId="10" borderId="7" xfId="0" applyFill="1" applyBorder="1"/>
    <xf numFmtId="0" fontId="0" fillId="10" borderId="8" xfId="0" applyFill="1" applyBorder="1"/>
    <xf numFmtId="0" fontId="0" fillId="10" borderId="9" xfId="0" applyFill="1"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16" fillId="11" borderId="13" xfId="0" applyFont="1" applyFill="1" applyBorder="1"/>
    <xf numFmtId="0" fontId="0" fillId="12" borderId="13" xfId="0" applyFill="1" applyBorder="1"/>
    <xf numFmtId="0" fontId="0" fillId="0" borderId="13" xfId="0" applyBorder="1"/>
    <xf numFmtId="0" fontId="0" fillId="0" borderId="14" xfId="0" applyBorder="1"/>
    <xf numFmtId="0" fontId="18" fillId="0" borderId="0" xfId="5" applyFont="1"/>
    <xf numFmtId="0" fontId="19" fillId="0" borderId="0" xfId="6"/>
    <xf numFmtId="0" fontId="17" fillId="0" borderId="0" xfId="5"/>
    <xf numFmtId="0" fontId="17" fillId="0" borderId="0" xfId="5" applyAlignment="1">
      <alignment horizontal="left"/>
    </xf>
    <xf numFmtId="169" fontId="17" fillId="0" borderId="0" xfId="5" applyNumberFormat="1"/>
    <xf numFmtId="0" fontId="2" fillId="0" borderId="0" xfId="5" applyFont="1"/>
    <xf numFmtId="0" fontId="18" fillId="0" borderId="0" xfId="5" applyFont="1" applyAlignment="1">
      <alignment horizontal="center"/>
    </xf>
    <xf numFmtId="164" fontId="0" fillId="0" borderId="0" xfId="7" applyNumberFormat="1" applyFont="1"/>
    <xf numFmtId="0" fontId="17" fillId="0" borderId="0" xfId="5" applyAlignment="1">
      <alignment horizontal="center"/>
    </xf>
    <xf numFmtId="0" fontId="17" fillId="0" borderId="15" xfId="5" applyBorder="1"/>
    <xf numFmtId="0" fontId="21" fillId="11" borderId="0" xfId="5" applyFont="1" applyFill="1"/>
    <xf numFmtId="0" fontId="23" fillId="0" borderId="0" xfId="0" applyFont="1"/>
    <xf numFmtId="0" fontId="24" fillId="13" borderId="0" xfId="0" applyFont="1" applyFill="1"/>
    <xf numFmtId="0" fontId="25" fillId="13" borderId="0" xfId="0" applyFont="1" applyFill="1"/>
    <xf numFmtId="0" fontId="25" fillId="13" borderId="0" xfId="0" applyFont="1" applyFill="1" applyAlignment="1">
      <alignment horizontal="center"/>
    </xf>
    <xf numFmtId="0" fontId="2" fillId="0" borderId="16" xfId="0" applyFont="1" applyBorder="1" applyAlignment="1">
      <alignment horizontal="left"/>
    </xf>
    <xf numFmtId="0" fontId="2" fillId="0" borderId="16" xfId="0" applyFont="1" applyBorder="1" applyAlignment="1">
      <alignment horizontal="center"/>
    </xf>
    <xf numFmtId="0" fontId="2" fillId="0" borderId="17" xfId="0" applyFont="1" applyBorder="1" applyAlignment="1">
      <alignment horizontal="center"/>
    </xf>
    <xf numFmtId="0" fontId="2" fillId="0" borderId="18" xfId="0" applyFont="1" applyBorder="1" applyAlignment="1">
      <alignment horizontal="center"/>
    </xf>
    <xf numFmtId="0" fontId="0" fillId="0" borderId="19" xfId="9" applyNumberFormat="1" applyFont="1" applyBorder="1"/>
    <xf numFmtId="41" fontId="0" fillId="0" borderId="19" xfId="9" applyFont="1" applyBorder="1"/>
    <xf numFmtId="41" fontId="0" fillId="0" borderId="20" xfId="9" applyFont="1" applyBorder="1"/>
    <xf numFmtId="41" fontId="0" fillId="0" borderId="21" xfId="9" applyFont="1" applyBorder="1"/>
    <xf numFmtId="170" fontId="0" fillId="0" borderId="19" xfId="9" applyNumberFormat="1" applyFont="1" applyBorder="1"/>
    <xf numFmtId="0" fontId="0" fillId="0" borderId="1" xfId="9" applyNumberFormat="1" applyFont="1" applyBorder="1"/>
    <xf numFmtId="41" fontId="0" fillId="0" borderId="1" xfId="9" applyFont="1" applyBorder="1"/>
    <xf numFmtId="41" fontId="0" fillId="0" borderId="4" xfId="9" applyFont="1" applyBorder="1"/>
    <xf numFmtId="41" fontId="0" fillId="0" borderId="22" xfId="9" applyFont="1" applyBorder="1"/>
    <xf numFmtId="170" fontId="0" fillId="0" borderId="1" xfId="9" applyNumberFormat="1" applyFont="1" applyBorder="1"/>
    <xf numFmtId="41" fontId="0" fillId="0" borderId="0" xfId="9" applyFont="1"/>
    <xf numFmtId="0" fontId="4" fillId="8" borderId="0" xfId="0" applyFont="1" applyFill="1"/>
    <xf numFmtId="0" fontId="2" fillId="7" borderId="0" xfId="0" applyFont="1" applyFill="1"/>
    <xf numFmtId="9" fontId="0" fillId="0" borderId="0" xfId="2" applyFont="1"/>
    <xf numFmtId="0" fontId="2" fillId="14" borderId="0" xfId="0" applyFont="1" applyFill="1"/>
    <xf numFmtId="167" fontId="0" fillId="0" borderId="0" xfId="1" applyNumberFormat="1" applyFont="1"/>
    <xf numFmtId="167" fontId="2" fillId="0" borderId="0" xfId="1" applyNumberFormat="1" applyFont="1"/>
    <xf numFmtId="3" fontId="0" fillId="0" borderId="0" xfId="1" applyNumberFormat="1" applyFont="1"/>
    <xf numFmtId="0" fontId="2" fillId="15" borderId="0" xfId="0" applyFont="1" applyFill="1"/>
    <xf numFmtId="0" fontId="2" fillId="2" borderId="0" xfId="0" applyFont="1" applyFill="1"/>
    <xf numFmtId="0" fontId="0" fillId="2" borderId="0" xfId="0" applyFill="1"/>
    <xf numFmtId="0" fontId="26" fillId="0" borderId="0" xfId="0" applyFont="1"/>
    <xf numFmtId="164" fontId="0" fillId="0" borderId="0" xfId="0" applyNumberFormat="1"/>
    <xf numFmtId="171" fontId="0" fillId="0" borderId="0" xfId="2" applyNumberFormat="1" applyFont="1"/>
    <xf numFmtId="0" fontId="2" fillId="16" borderId="0" xfId="0" applyFont="1" applyFill="1"/>
    <xf numFmtId="0" fontId="0" fillId="16" borderId="0" xfId="0" applyFill="1"/>
    <xf numFmtId="0" fontId="0" fillId="13" borderId="0" xfId="0" applyFill="1"/>
    <xf numFmtId="0" fontId="0" fillId="0" borderId="0" xfId="2" applyNumberFormat="1" applyFont="1"/>
    <xf numFmtId="0" fontId="0" fillId="12" borderId="23" xfId="0" applyFill="1" applyBorder="1"/>
    <xf numFmtId="0" fontId="0" fillId="0" borderId="23" xfId="0" applyBorder="1"/>
    <xf numFmtId="0" fontId="16" fillId="11" borderId="0" xfId="0" applyFont="1" applyFill="1"/>
    <xf numFmtId="0" fontId="29" fillId="0" borderId="0" xfId="0" applyFont="1"/>
    <xf numFmtId="0" fontId="30" fillId="8" borderId="24" xfId="0" applyFont="1" applyFill="1" applyBorder="1"/>
    <xf numFmtId="0" fontId="30" fillId="8" borderId="25" xfId="0" applyFont="1" applyFill="1" applyBorder="1"/>
    <xf numFmtId="0" fontId="30" fillId="8" borderId="26" xfId="0" applyFont="1" applyFill="1" applyBorder="1"/>
    <xf numFmtId="0" fontId="28" fillId="0" borderId="27" xfId="9" applyNumberFormat="1" applyFont="1" applyBorder="1"/>
    <xf numFmtId="41" fontId="28" fillId="0" borderId="1" xfId="9" applyFont="1" applyBorder="1"/>
    <xf numFmtId="41" fontId="28" fillId="0" borderId="28" xfId="9" applyFont="1" applyBorder="1"/>
    <xf numFmtId="0" fontId="28" fillId="0" borderId="29" xfId="9" applyNumberFormat="1" applyFont="1" applyBorder="1"/>
    <xf numFmtId="41" fontId="28" fillId="0" borderId="30" xfId="9" applyFont="1" applyBorder="1"/>
    <xf numFmtId="41" fontId="28" fillId="0" borderId="31" xfId="9" applyFont="1" applyBorder="1"/>
    <xf numFmtId="0" fontId="31" fillId="7" borderId="0" xfId="9" applyNumberFormat="1" applyFont="1" applyFill="1" applyBorder="1"/>
    <xf numFmtId="0" fontId="31" fillId="7" borderId="0" xfId="0" applyFont="1" applyFill="1"/>
    <xf numFmtId="0" fontId="28" fillId="0" borderId="0" xfId="0" applyFont="1"/>
    <xf numFmtId="0" fontId="30" fillId="17" borderId="25" xfId="0" applyFont="1" applyFill="1" applyBorder="1"/>
    <xf numFmtId="0" fontId="30" fillId="17" borderId="32" xfId="0" applyFont="1" applyFill="1" applyBorder="1"/>
    <xf numFmtId="0" fontId="30" fillId="17" borderId="33" xfId="0" applyFont="1" applyFill="1" applyBorder="1"/>
    <xf numFmtId="0" fontId="30" fillId="17" borderId="24" xfId="0" applyFont="1" applyFill="1" applyBorder="1"/>
    <xf numFmtId="0" fontId="30" fillId="17" borderId="26" xfId="0" applyFont="1" applyFill="1" applyBorder="1"/>
    <xf numFmtId="0" fontId="28" fillId="0" borderId="1" xfId="0" applyFont="1" applyBorder="1"/>
    <xf numFmtId="0" fontId="28" fillId="0" borderId="34" xfId="0" applyFont="1" applyBorder="1"/>
    <xf numFmtId="172" fontId="28" fillId="0" borderId="35" xfId="10" applyNumberFormat="1" applyFont="1" applyBorder="1"/>
    <xf numFmtId="0" fontId="28" fillId="0" borderId="27" xfId="0" applyFont="1" applyBorder="1"/>
    <xf numFmtId="167" fontId="28" fillId="0" borderId="28" xfId="10" applyNumberFormat="1" applyFont="1" applyBorder="1"/>
    <xf numFmtId="0" fontId="28" fillId="0" borderId="36" xfId="9" applyNumberFormat="1" applyFont="1" applyBorder="1"/>
    <xf numFmtId="0" fontId="28" fillId="0" borderId="37" xfId="0" applyFont="1" applyBorder="1"/>
    <xf numFmtId="41" fontId="28" fillId="0" borderId="37" xfId="9" applyFont="1" applyBorder="1"/>
    <xf numFmtId="41" fontId="28" fillId="0" borderId="38" xfId="9" applyFont="1" applyBorder="1"/>
    <xf numFmtId="0" fontId="28" fillId="0" borderId="39" xfId="0" applyFont="1" applyBorder="1"/>
    <xf numFmtId="172" fontId="28" fillId="0" borderId="40" xfId="10" applyNumberFormat="1" applyFont="1" applyBorder="1"/>
    <xf numFmtId="0" fontId="28" fillId="0" borderId="29" xfId="0" applyFont="1" applyBorder="1"/>
    <xf numFmtId="0" fontId="28" fillId="0" borderId="30" xfId="0" applyFont="1" applyBorder="1"/>
    <xf numFmtId="167" fontId="28" fillId="0" borderId="31" xfId="10" applyNumberFormat="1" applyFont="1" applyBorder="1"/>
    <xf numFmtId="0" fontId="22" fillId="0" borderId="0" xfId="8" applyAlignment="1">
      <alignment horizontal="left" vertical="center"/>
    </xf>
    <xf numFmtId="0" fontId="22" fillId="0" borderId="0" xfId="8"/>
    <xf numFmtId="0" fontId="4" fillId="8" borderId="41" xfId="0" applyFont="1" applyFill="1" applyBorder="1"/>
    <xf numFmtId="0" fontId="0" fillId="8" borderId="41" xfId="0" applyFill="1" applyBorder="1"/>
    <xf numFmtId="9" fontId="0" fillId="4" borderId="0" xfId="0" applyNumberFormat="1" applyFill="1"/>
    <xf numFmtId="9" fontId="0" fillId="0" borderId="0" xfId="2" applyFont="1" applyBorder="1"/>
    <xf numFmtId="0" fontId="0" fillId="7" borderId="0" xfId="0" applyFill="1"/>
    <xf numFmtId="0" fontId="2" fillId="5" borderId="0" xfId="0" applyFont="1" applyFill="1"/>
    <xf numFmtId="0" fontId="22" fillId="5" borderId="0" xfId="8" applyFill="1"/>
    <xf numFmtId="0" fontId="22" fillId="0" borderId="0" xfId="8" applyFill="1" applyProtection="1"/>
    <xf numFmtId="0" fontId="14" fillId="0" borderId="0" xfId="3" applyFont="1" applyFill="1" applyAlignment="1" applyProtection="1">
      <alignment horizontal="right"/>
    </xf>
    <xf numFmtId="0" fontId="22" fillId="7" borderId="0" xfId="8" applyFill="1"/>
    <xf numFmtId="0" fontId="2" fillId="0" borderId="0" xfId="0" applyFont="1" applyAlignment="1">
      <alignment horizontal="right"/>
    </xf>
    <xf numFmtId="0" fontId="18" fillId="0" borderId="0" xfId="5" applyFont="1" applyAlignment="1">
      <alignment horizontal="right"/>
    </xf>
    <xf numFmtId="0" fontId="32" fillId="5" borderId="0" xfId="0" applyFont="1" applyFill="1"/>
    <xf numFmtId="0" fontId="33" fillId="5" borderId="0" xfId="0" applyFont="1" applyFill="1"/>
    <xf numFmtId="0" fontId="34" fillId="5" borderId="0" xfId="0" applyFont="1" applyFill="1"/>
    <xf numFmtId="0" fontId="35" fillId="5" borderId="0" xfId="0" applyFont="1" applyFill="1"/>
    <xf numFmtId="0" fontId="0" fillId="5" borderId="42" xfId="0" applyFill="1" applyBorder="1"/>
    <xf numFmtId="0" fontId="35" fillId="5" borderId="42" xfId="0" applyFont="1" applyFill="1" applyBorder="1"/>
  </cellXfs>
  <cellStyles count="11">
    <cellStyle name="Comma" xfId="1" builtinId="3"/>
    <cellStyle name="Comma [0]" xfId="9" builtinId="6"/>
    <cellStyle name="Comma 2" xfId="7" xr:uid="{EF93FAB2-B7A3-41A9-A154-F1DADAE39148}"/>
    <cellStyle name="Currency" xfId="10" builtinId="4"/>
    <cellStyle name="Hyperlink" xfId="8" builtinId="8"/>
    <cellStyle name="Hyperlink 2" xfId="6" xr:uid="{A1323BE0-EDCC-4110-B3FE-BDE304162B22}"/>
    <cellStyle name="Normal" xfId="0" builtinId="0"/>
    <cellStyle name="Normal 2" xfId="3" xr:uid="{A89B6599-D252-4735-A236-194CCCE69177}"/>
    <cellStyle name="Normal 3" xfId="4" xr:uid="{9582444B-A2A8-4BEA-A675-5D16D6C394CF}"/>
    <cellStyle name="Normal 4" xfId="5" xr:uid="{9DE509E5-3440-4EF0-A2C6-5E27B984542A}"/>
    <cellStyle name="Percent" xfId="2" builtinId="5"/>
  </cellStyles>
  <dxfs count="26">
    <dxf>
      <border outline="0">
        <left style="thin">
          <color theme="4" tint="0.39997558519241921"/>
        </left>
        <right style="thin">
          <color theme="4" tint="0.39997558519241921"/>
        </right>
        <top style="thin">
          <color theme="4" tint="0.39997558519241921"/>
        </top>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border diagonalUp="0" diagonalDown="0">
        <left/>
        <right/>
        <top style="thin">
          <color theme="4"/>
        </top>
        <bottom/>
        <vertical/>
        <horizontal/>
      </border>
    </dxf>
    <dxf>
      <border diagonalUp="0" diagonalDown="0">
        <left/>
        <right/>
        <top style="thin">
          <color theme="4"/>
        </top>
        <bottom/>
        <vertical/>
        <horizontal/>
      </border>
    </dxf>
    <dxf>
      <border diagonalUp="0" diagonalDown="0">
        <left/>
        <right/>
        <top style="thin">
          <color theme="4"/>
        </top>
        <bottom/>
        <vertical/>
        <horizontal/>
      </border>
    </dxf>
    <dxf>
      <border outline="0">
        <left style="thin">
          <color theme="4"/>
        </left>
        <right style="thin">
          <color theme="4"/>
        </right>
        <top style="thin">
          <color theme="4"/>
        </top>
        <bottom style="thin">
          <color theme="4"/>
        </bottom>
      </border>
    </dxf>
    <dxf>
      <font>
        <b/>
        <i val="0"/>
        <strike val="0"/>
        <condense val="0"/>
        <extend val="0"/>
        <outline val="0"/>
        <shadow val="0"/>
        <u val="none"/>
        <vertAlign val="baseline"/>
        <sz val="10"/>
        <color theme="0"/>
        <name val="Calibri"/>
        <family val="2"/>
        <scheme val="minor"/>
      </font>
      <fill>
        <patternFill patternType="solid">
          <fgColor theme="4"/>
          <bgColor theme="4"/>
        </patternFill>
      </fill>
    </dxf>
    <dxf>
      <numFmt numFmtId="3" formatCode="#,##0"/>
    </dxf>
    <dxf>
      <numFmt numFmtId="168" formatCode="0.0"/>
    </dxf>
    <dxf>
      <alignment wrapText="1" readingOrder="0"/>
    </dxf>
    <dxf>
      <font>
        <strike val="0"/>
        <outline val="0"/>
        <shadow val="0"/>
        <u val="none"/>
        <vertAlign val="baseline"/>
        <sz val="11"/>
        <color theme="0"/>
        <name val="Calibri"/>
        <scheme val="none"/>
      </font>
    </dxf>
    <dxf>
      <font>
        <strike val="0"/>
        <outline val="0"/>
        <shadow val="0"/>
        <u val="none"/>
        <vertAlign val="baseline"/>
        <sz val="11"/>
        <color theme="0"/>
        <name val="Calibri"/>
        <family val="2"/>
        <scheme val="minor"/>
      </font>
    </dxf>
    <dxf>
      <numFmt numFmtId="0" formatCode="General"/>
    </dxf>
    <dxf>
      <numFmt numFmtId="0" formatCode="General"/>
    </dxf>
    <dxf>
      <font>
        <strike val="0"/>
        <outline val="0"/>
        <shadow val="0"/>
        <u val="none"/>
        <vertAlign val="baseline"/>
        <sz val="11"/>
        <color theme="0"/>
        <name val="Calibri"/>
        <family val="2"/>
        <scheme val="none"/>
      </font>
    </dxf>
    <dxf>
      <numFmt numFmtId="164" formatCode="_(* #,##0_);_(* \(#,##0\);_(* &quot;-&quot;??_);_(@_)"/>
    </dxf>
    <dxf>
      <font>
        <b/>
        <color theme="1"/>
      </font>
      <border>
        <bottom style="thin">
          <color theme="4"/>
        </bottom>
        <vertical/>
        <horizontal/>
      </border>
    </dxf>
    <dxf>
      <font>
        <color theme="1"/>
      </font>
      <border diagonalUp="0" diagonalDown="0">
        <left/>
        <right/>
        <top/>
        <bottom/>
        <vertical/>
        <horizontal/>
      </border>
    </dxf>
    <dxf>
      <font>
        <b/>
        <color theme="1"/>
      </font>
      <border>
        <bottom style="thin">
          <color theme="4"/>
        </bottom>
        <vertical/>
        <horizontal/>
      </border>
    </dxf>
    <dxf>
      <font>
        <color theme="1"/>
      </font>
      <border diagonalUp="0" diagonalDown="0">
        <left/>
        <right/>
        <top/>
        <bottom/>
        <vertical/>
        <horizontal/>
      </border>
    </dxf>
    <dxf>
      <font>
        <b/>
        <color theme="1"/>
      </font>
      <border>
        <bottom style="thin">
          <color theme="4"/>
        </bottom>
        <vertical/>
        <horizontal/>
      </border>
    </dxf>
    <dxf>
      <font>
        <color theme="1"/>
      </font>
      <fill>
        <patternFill patternType="none">
          <bgColor auto="1"/>
        </patternFill>
      </fill>
      <border diagonalUp="0" diagonalDown="0">
        <left/>
        <right/>
        <top/>
        <bottom/>
        <vertical/>
        <horizontal/>
      </border>
    </dxf>
    <dxf>
      <font>
        <sz val="9"/>
      </font>
    </dxf>
    <dxf>
      <font>
        <sz val="10"/>
      </font>
    </dxf>
    <dxf>
      <font>
        <b/>
        <color theme="1"/>
      </font>
      <border>
        <bottom style="thin">
          <color theme="4"/>
        </bottom>
        <vertical/>
        <horizontal/>
      </border>
    </dxf>
    <dxf>
      <font>
        <sz val="10"/>
        <color theme="1"/>
      </font>
      <fill>
        <patternFill patternType="solid">
          <fgColor auto="1"/>
          <bgColor theme="1" tint="0.14996795556505021"/>
        </patternFill>
      </fill>
      <border diagonalUp="0" diagonalDown="0">
        <left/>
        <right/>
        <top/>
        <bottom/>
        <vertical/>
        <horizontal/>
      </border>
    </dxf>
  </dxfs>
  <tableStyles count="6" defaultTableStyle="TableStyleMedium2" defaultPivotStyle="PivotStyleLight16">
    <tableStyle name="SlicerStyleDark1 2" pivot="0" table="0" count="10" xr9:uid="{E08BF1D6-4DC8-4F86-8EC1-93662CC3F83C}">
      <tableStyleElement type="wholeTable" dxfId="25"/>
      <tableStyleElement type="headerRow" dxfId="24"/>
    </tableStyle>
    <tableStyle name="SlicerStyleLight1 2" pivot="0" table="0" count="3" xr9:uid="{3872D02C-CF37-42CA-9462-0207DA16C81D}">
      <tableStyleElement type="wholeTable" dxfId="23"/>
    </tableStyle>
    <tableStyle name="SlicerStyleLight1 2 2" pivot="0" table="0" count="4" xr9:uid="{CA871A5C-D5E2-43A8-AA6B-B3416161E7CE}">
      <tableStyleElement type="wholeTable" dxfId="22"/>
    </tableStyle>
    <tableStyle name="SlicerStyleLight1 2 3" pivot="0" table="0" count="10" xr9:uid="{88F06EB3-25A4-42DE-9457-02D89743AF83}">
      <tableStyleElement type="wholeTable" dxfId="21"/>
      <tableStyleElement type="headerRow" dxfId="20"/>
    </tableStyle>
    <tableStyle name="SlicerStyleLight1 2 4" pivot="0" table="0" count="10" xr9:uid="{09E28506-367A-442B-A42C-806469348FB6}">
      <tableStyleElement type="wholeTable" dxfId="19"/>
      <tableStyleElement type="headerRow" dxfId="18"/>
    </tableStyle>
    <tableStyle name="SlicerStyleLight1 2 5" pivot="0" table="0" count="10" xr9:uid="{FC686325-E929-4974-A6FA-80634475C00B}">
      <tableStyleElement type="wholeTable" dxfId="17"/>
      <tableStyleElement type="headerRow" dxfId="16"/>
    </tableStyle>
  </tableStyles>
  <extLst>
    <ext xmlns:x14="http://schemas.microsoft.com/office/spreadsheetml/2009/9/main" uri="{46F421CA-312F-682f-3DD2-61675219B42D}">
      <x14:dxfs count="37">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fill>
            <patternFill>
              <bgColor theme="4" tint="0.79998168889431442"/>
            </patternFill>
          </fill>
        </dxf>
        <dxf>
          <fill>
            <patternFill>
              <bgColor theme="4" tint="0.59996337778862885"/>
            </patternFill>
          </fill>
        </dxf>
        <dxf>
          <fill>
            <patternFill>
              <bgColor theme="4" tint="0.79998168889431442"/>
            </patternFill>
          </fill>
        </dxf>
        <dxf>
          <fill>
            <patternFill>
              <bgColor theme="4" tint="0.59996337778862885"/>
            </patternFill>
          </fill>
        </dxf>
        <dxf>
          <fill>
            <patternFill>
              <bgColor theme="4" tint="0.79998168889431442"/>
            </patternFill>
          </fill>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theme="0"/>
            </patternFill>
          </fill>
          <border diagonalUp="0" diagonalDown="0">
            <left/>
            <right/>
            <top/>
            <bottom/>
            <vertical/>
            <horizontal/>
          </border>
        </dxf>
        <dxf>
          <font>
            <color rgb="FF000000"/>
          </font>
          <fill>
            <patternFill patternType="solid">
              <fgColor auto="1"/>
              <bgColor theme="7" tint="0.59996337778862885"/>
            </patternFill>
          </fill>
          <border diagonalUp="0" diagonalDown="0">
            <left/>
            <right/>
            <top/>
            <bottom/>
            <vertical/>
            <horizontal/>
          </border>
        </dxf>
        <dxf>
          <font>
            <color theme="4" tint="-0.249977111117893"/>
          </font>
          <fill>
            <patternFill patternType="solid">
              <fgColor theme="4" tint="0.59999389629810485"/>
              <bgColor theme="4" tint="0.59999389629810485"/>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color theme="1" tint="0.14996795556505021"/>
          </font>
          <fill>
            <patternFill patternType="solid">
              <fgColor theme="4"/>
              <bgColor theme="0"/>
            </patternFill>
          </fill>
          <border diagonalUp="0" diagonalDown="0">
            <left/>
            <right/>
            <top/>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theme="0" tint="-0.14996795556505021"/>
          </font>
          <fill>
            <patternFill patternType="solid">
              <fgColor theme="2"/>
              <bgColor theme="1" tint="0.499984740745262"/>
            </patternFill>
          </fill>
          <border diagonalUp="0" diagonalDown="0">
            <left/>
            <right/>
            <top/>
            <bottom/>
            <vertical/>
            <horizontal/>
          </border>
        </dxf>
      </x14:dxfs>
    </ext>
    <ext xmlns:x14="http://schemas.microsoft.com/office/spreadsheetml/2009/9/main" uri="{EB79DEF2-80B8-43e5-95BD-54CBDDF9020C}">
      <x14:slicerStyles defaultSlicerStyle="SlicerStyleLight1">
        <x14:slicerStyle name="SlicerStyleDark1 2">
          <x14:slicerStyleElements>
            <x14:slicerStyleElement type="unselectedItemWithData" dxfId="36"/>
            <x14:slicerStyleElement type="unselectedItemWithNoData" dxfId="35"/>
            <x14:slicerStyleElement type="selectedItemWithData" dxfId="34"/>
            <x14:slicerStyleElement type="selectedItemWithNoData" dxfId="33"/>
            <x14:slicerStyleElement type="hoveredUnselectedItemWithData" dxfId="32"/>
            <x14:slicerStyleElement type="hoveredSelectedItemWithData" dxfId="31"/>
            <x14:slicerStyleElement type="hoveredUnselectedItemWithNoData" dxfId="30"/>
            <x14:slicerStyleElement type="hoveredSelectedItemWithNoData" dxfId="29"/>
          </x14:slicerStyleElements>
        </x14:slicerStyle>
        <x14:slicerStyle name="SlicerStyleLight1 2">
          <x14:slicerStyleElements>
            <x14:slicerStyleElement type="selectedItemWithData" dxfId="28"/>
            <x14:slicerStyleElement type="hoveredUnselectedItemWithData" dxfId="27"/>
          </x14:slicerStyleElements>
        </x14:slicerStyle>
        <x14:slicerStyle name="SlicerStyleLight1 2 2">
          <x14:slicerStyleElements>
            <x14:slicerStyleElement type="selectedItemWithData" dxfId="26"/>
            <x14:slicerStyleElement type="hoveredUnselectedItemWithData" dxfId="25"/>
            <x14:slicerStyleElement type="hoveredSelectedItemWithData" dxfId="24"/>
          </x14:slicerStyleElements>
        </x14:slicerStyle>
        <x14:slicerStyle name="SlicerStyleLight1 2 3">
          <x14:slicerStyleElements>
            <x14:slicerStyleElement type="unselectedItemWithData" dxfId="23"/>
            <x14:slicerStyleElement type="unselectedItemWithNoData" dxfId="22"/>
            <x14:slicerStyleElement type="selectedItemWithData" dxfId="21"/>
            <x14:slicerStyleElement type="selectedItemWithNoData" dxfId="20"/>
            <x14:slicerStyleElement type="hoveredUnselectedItemWithData" dxfId="19"/>
            <x14:slicerStyleElement type="hoveredSelectedItemWithData" dxfId="18"/>
            <x14:slicerStyleElement type="hoveredUnselectedItemWithNoData" dxfId="17"/>
            <x14:slicerStyleElement type="hoveredSelectedItemWithNoData" dxfId="16"/>
          </x14:slicerStyleElements>
        </x14:slicerStyle>
        <x14:slicerStyle name="SlicerStyleLight1 2 4">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SlicerStyleLight1 2 5">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microsoft.com/office/2007/relationships/slicerCache" Target="slicerCaches/slicerCache4.xml"/><Relationship Id="rId21" Type="http://schemas.openxmlformats.org/officeDocument/2006/relationships/worksheet" Target="worksheets/sheet21.xml"/><Relationship Id="rId34" Type="http://schemas.openxmlformats.org/officeDocument/2006/relationships/pivotCacheDefinition" Target="pivotCache/pivotCacheDefinition4.xml"/><Relationship Id="rId42"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pivotCacheDefinition" Target="pivotCache/pivotCacheDefinition2.xml"/><Relationship Id="rId37" Type="http://schemas.microsoft.com/office/2007/relationships/slicerCache" Target="slicerCaches/slicerCache2.xml"/><Relationship Id="rId40" Type="http://schemas.microsoft.com/office/2007/relationships/slicerCache" Target="slicerCaches/slicerCache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microsoft.com/office/2007/relationships/slicerCache" Target="slicerCaches/slicerCach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pivotCacheDefinition" Target="pivotCache/pivotCacheDefinition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pivotCacheDefinition" Target="pivotCache/pivotCacheDefinition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pivotCacheDefinition" Target="pivotCache/pivotCacheDefinition3.xml"/><Relationship Id="rId38" Type="http://schemas.microsoft.com/office/2007/relationships/slicerCache" Target="slicerCaches/slicerCache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3.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4.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3.xml"/><Relationship Id="rId1" Type="http://schemas.microsoft.com/office/2011/relationships/chartStyle" Target="style13.xml"/></Relationships>
</file>

<file path=xl/charts/_rels/chart17.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8.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15.xml"/><Relationship Id="rId1" Type="http://schemas.microsoft.com/office/2011/relationships/chartStyle" Target="style15.xml"/></Relationships>
</file>

<file path=xl/charts/_rels/chart19.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20.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21.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22.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3.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4.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5.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7.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31.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32.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33.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34.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35.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36.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41.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42.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43.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44.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45.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46.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47.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48.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50.xml.rels><?xml version="1.0" encoding="UTF-8" standalone="yes"?>
<Relationships xmlns="http://schemas.openxmlformats.org/package/2006/relationships"><Relationship Id="rId3" Type="http://schemas.openxmlformats.org/officeDocument/2006/relationships/chartUserShapes" Target="../drawings/drawing27.xml"/><Relationship Id="rId2" Type="http://schemas.microsoft.com/office/2011/relationships/chartColorStyle" Target="colors35.xml"/><Relationship Id="rId1" Type="http://schemas.microsoft.com/office/2011/relationships/chartStyle" Target="style3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'1. Pivot'!$E$1</c:f>
          <c:strCache>
            <c:ptCount val="1"/>
            <c:pt idx="0">
              <c:v>Annual Revenue Trend - Region: North</c:v>
            </c:pt>
          </c:strCache>
        </c:strRef>
      </c:tx>
      <c:layout>
        <c:manualLayout>
          <c:xMode val="edge"/>
          <c:yMode val="edge"/>
          <c:x val="2.9127812275498082E-2"/>
          <c:y val="3.676324824955793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1367498554206149E-2"/>
          <c:y val="0.18097222222222226"/>
          <c:w val="0.86128226344588266"/>
          <c:h val="0.70283691975326179"/>
        </c:manualLayout>
      </c:layout>
      <c:barChart>
        <c:barDir val="col"/>
        <c:grouping val="clustered"/>
        <c:varyColors val="0"/>
        <c:ser>
          <c:idx val="0"/>
          <c:order val="0"/>
          <c:tx>
            <c:strRef>
              <c:f>'1. Percent Change'!$D$4</c:f>
              <c:strCache>
                <c:ptCount val="1"/>
                <c:pt idx="0">
                  <c:v>Revenue $K</c:v>
                </c:pt>
              </c:strCache>
            </c:strRef>
          </c:tx>
          <c:spPr>
            <a:solidFill>
              <a:schemeClr val="bg1">
                <a:lumMod val="85000"/>
              </a:schemeClr>
            </a:solidFill>
            <a:ln>
              <a:solidFill>
                <a:schemeClr val="bg1">
                  <a:lumMod val="75000"/>
                </a:schemeClr>
              </a:solidFill>
            </a:ln>
            <a:effectLst/>
          </c:spPr>
          <c:invertIfNegative val="0"/>
          <c:cat>
            <c:strRef>
              <c:f>'1. Percent Change'!$C$5:$C$11</c:f>
              <c:strCache>
                <c:ptCount val="7"/>
                <c:pt idx="0">
                  <c:v>2011             </c:v>
                </c:pt>
                <c:pt idx="1">
                  <c:v>2012             </c:v>
                </c:pt>
                <c:pt idx="2">
                  <c:v>2013             </c:v>
                </c:pt>
                <c:pt idx="3">
                  <c:v>2014             </c:v>
                </c:pt>
                <c:pt idx="4">
                  <c:v>2015             </c:v>
                </c:pt>
                <c:pt idx="5">
                  <c:v>2016             </c:v>
                </c:pt>
                <c:pt idx="6">
                  <c:v>2017             </c:v>
                </c:pt>
              </c:strCache>
            </c:strRef>
          </c:cat>
          <c:val>
            <c:numRef>
              <c:f>'1. Percent Change'!$D$5:$D$11</c:f>
              <c:numCache>
                <c:formatCode>"$"#,##0,\K</c:formatCode>
                <c:ptCount val="7"/>
                <c:pt idx="0">
                  <c:v>148948</c:v>
                </c:pt>
                <c:pt idx="1">
                  <c:v>198068</c:v>
                </c:pt>
                <c:pt idx="2">
                  <c:v>176858</c:v>
                </c:pt>
                <c:pt idx="3">
                  <c:v>121785</c:v>
                </c:pt>
                <c:pt idx="4">
                  <c:v>102733</c:v>
                </c:pt>
                <c:pt idx="5">
                  <c:v>153815</c:v>
                </c:pt>
                <c:pt idx="6">
                  <c:v>206496</c:v>
                </c:pt>
              </c:numCache>
            </c:numRef>
          </c:val>
          <c:extLst>
            <c:ext xmlns:c16="http://schemas.microsoft.com/office/drawing/2014/chart" uri="{C3380CC4-5D6E-409C-BE32-E72D297353CC}">
              <c16:uniqueId val="{00000000-9A15-4433-9297-C9ECA331F36D}"/>
            </c:ext>
          </c:extLst>
        </c:ser>
        <c:ser>
          <c:idx val="3"/>
          <c:order val="1"/>
          <c:tx>
            <c:strRef>
              <c:f>'1. Percent Change'!$E$4</c:f>
              <c:strCache>
                <c:ptCount val="1"/>
                <c:pt idx="0">
                  <c:v>Invisible Bar</c:v>
                </c:pt>
              </c:strCache>
            </c:strRef>
          </c:tx>
          <c:spPr>
            <a:noFill/>
            <a:ln>
              <a:noFill/>
            </a:ln>
            <a:effectLst/>
          </c:spPr>
          <c:invertIfNegative val="0"/>
          <c:cat>
            <c:strRef>
              <c:f>'1. Percent Change'!$C$5:$C$11</c:f>
              <c:strCache>
                <c:ptCount val="7"/>
                <c:pt idx="0">
                  <c:v>2011             </c:v>
                </c:pt>
                <c:pt idx="1">
                  <c:v>2012             </c:v>
                </c:pt>
                <c:pt idx="2">
                  <c:v>2013             </c:v>
                </c:pt>
                <c:pt idx="3">
                  <c:v>2014             </c:v>
                </c:pt>
                <c:pt idx="4">
                  <c:v>2015             </c:v>
                </c:pt>
                <c:pt idx="5">
                  <c:v>2016             </c:v>
                </c:pt>
                <c:pt idx="6">
                  <c:v>2017             </c:v>
                </c:pt>
              </c:strCache>
            </c:strRef>
          </c:cat>
          <c:val>
            <c:numRef>
              <c:f>'1. Percent Change'!$E$5:$E$11</c:f>
              <c:numCache>
                <c:formatCode>_(* #,##0_);_(* \(#,##0\);_(* "-"??_);_(@_)</c:formatCode>
                <c:ptCount val="7"/>
                <c:pt idx="0">
                  <c:v>198068</c:v>
                </c:pt>
                <c:pt idx="1">
                  <c:v>176858</c:v>
                </c:pt>
                <c:pt idx="2">
                  <c:v>121785</c:v>
                </c:pt>
                <c:pt idx="3">
                  <c:v>102733</c:v>
                </c:pt>
                <c:pt idx="4">
                  <c:v>153815</c:v>
                </c:pt>
                <c:pt idx="5">
                  <c:v>206496</c:v>
                </c:pt>
              </c:numCache>
            </c:numRef>
          </c:val>
          <c:extLst>
            <c:ext xmlns:c16="http://schemas.microsoft.com/office/drawing/2014/chart" uri="{C3380CC4-5D6E-409C-BE32-E72D297353CC}">
              <c16:uniqueId val="{00000001-9A15-4433-9297-C9ECA331F36D}"/>
            </c:ext>
          </c:extLst>
        </c:ser>
        <c:ser>
          <c:idx val="1"/>
          <c:order val="2"/>
          <c:tx>
            <c:strRef>
              <c:f>'1. Percent Change'!$F$4</c:f>
              <c:strCache>
                <c:ptCount val="1"/>
                <c:pt idx="0">
                  <c:v>Invisible Bar +</c:v>
                </c:pt>
              </c:strCache>
            </c:strRef>
          </c:tx>
          <c:spPr>
            <a:noFill/>
            <a:ln>
              <a:noFill/>
            </a:ln>
            <a:effectLst/>
          </c:spPr>
          <c:invertIfNegative val="0"/>
          <c:dLbls>
            <c:dLbl>
              <c:idx val="0"/>
              <c:tx>
                <c:rich>
                  <a:bodyPr/>
                  <a:lstStyle/>
                  <a:p>
                    <a:fld id="{419E27DE-7FFF-4383-9F91-1F337474A993}"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9A15-4433-9297-C9ECA331F36D}"/>
                </c:ext>
              </c:extLst>
            </c:dLbl>
            <c:dLbl>
              <c:idx val="1"/>
              <c:tx>
                <c:rich>
                  <a:bodyPr/>
                  <a:lstStyle/>
                  <a:p>
                    <a:fld id="{0FCC6FF1-65D6-4342-AD26-D1BBA542091B}"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9A15-4433-9297-C9ECA331F36D}"/>
                </c:ext>
              </c:extLst>
            </c:dLbl>
            <c:dLbl>
              <c:idx val="2"/>
              <c:tx>
                <c:rich>
                  <a:bodyPr/>
                  <a:lstStyle/>
                  <a:p>
                    <a:fld id="{2BFB5D81-FBA2-49A1-ADFD-3DE61E27C695}"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9A15-4433-9297-C9ECA331F36D}"/>
                </c:ext>
              </c:extLst>
            </c:dLbl>
            <c:dLbl>
              <c:idx val="3"/>
              <c:tx>
                <c:rich>
                  <a:bodyPr/>
                  <a:lstStyle/>
                  <a:p>
                    <a:fld id="{3185014C-A6EF-4C10-8EB4-3CC3561B98E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9A15-4433-9297-C9ECA331F36D}"/>
                </c:ext>
              </c:extLst>
            </c:dLbl>
            <c:dLbl>
              <c:idx val="4"/>
              <c:tx>
                <c:rich>
                  <a:bodyPr/>
                  <a:lstStyle/>
                  <a:p>
                    <a:fld id="{E5187C69-0229-4F24-B412-A5B30ADCD604}"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9A15-4433-9297-C9ECA331F36D}"/>
                </c:ext>
              </c:extLst>
            </c:dLbl>
            <c:dLbl>
              <c:idx val="5"/>
              <c:tx>
                <c:rich>
                  <a:bodyPr/>
                  <a:lstStyle/>
                  <a:p>
                    <a:fld id="{4A9B32FF-AA10-4019-BC88-D99B08A9B924}"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9A15-4433-9297-C9ECA331F36D}"/>
                </c:ext>
              </c:extLst>
            </c:dLbl>
            <c:dLbl>
              <c:idx val="6"/>
              <c:tx>
                <c:rich>
                  <a:bodyPr/>
                  <a:lstStyle/>
                  <a:p>
                    <a:endParaRPr lang="en-US"/>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8-9A15-4433-9297-C9ECA331F36D}"/>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accent6"/>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errBars>
            <c:errBarType val="both"/>
            <c:errValType val="cust"/>
            <c:noEndCap val="1"/>
            <c:plus>
              <c:numRef>
                <c:f>'1. Percent Change'!$I$5:$I$11</c:f>
                <c:numCache>
                  <c:formatCode>General</c:formatCode>
                  <c:ptCount val="7"/>
                  <c:pt idx="0">
                    <c:v>-49120</c:v>
                  </c:pt>
                  <c:pt idx="1">
                    <c:v>0</c:v>
                  </c:pt>
                  <c:pt idx="2">
                    <c:v>0</c:v>
                  </c:pt>
                  <c:pt idx="3">
                    <c:v>0</c:v>
                  </c:pt>
                  <c:pt idx="4">
                    <c:v>-51082</c:v>
                  </c:pt>
                  <c:pt idx="5">
                    <c:v>-52681</c:v>
                  </c:pt>
                </c:numCache>
              </c:numRef>
            </c:plus>
            <c:minus>
              <c:numRef>
                <c:f>'1. Percent Change'!$N$5:$N$11</c:f>
                <c:numCache>
                  <c:formatCode>General</c:formatCode>
                  <c:ptCount val="7"/>
                </c:numCache>
              </c:numRef>
            </c:minus>
            <c:spPr>
              <a:noFill/>
              <a:ln w="15875" cap="flat" cmpd="sng" algn="ctr">
                <a:solidFill>
                  <a:schemeClr val="accent6"/>
                </a:solidFill>
                <a:prstDash val="solid"/>
                <a:round/>
                <a:headEnd type="triangle" w="med" len="med"/>
                <a:tailEnd type="none"/>
              </a:ln>
              <a:effectLst/>
            </c:spPr>
          </c:errBars>
          <c:cat>
            <c:strRef>
              <c:f>'1. Percent Change'!$C$5:$C$11</c:f>
              <c:strCache>
                <c:ptCount val="7"/>
                <c:pt idx="0">
                  <c:v>2011             </c:v>
                </c:pt>
                <c:pt idx="1">
                  <c:v>2012             </c:v>
                </c:pt>
                <c:pt idx="2">
                  <c:v>2013             </c:v>
                </c:pt>
                <c:pt idx="3">
                  <c:v>2014             </c:v>
                </c:pt>
                <c:pt idx="4">
                  <c:v>2015             </c:v>
                </c:pt>
                <c:pt idx="5">
                  <c:v>2016             </c:v>
                </c:pt>
                <c:pt idx="6">
                  <c:v>2017             </c:v>
                </c:pt>
              </c:strCache>
            </c:strRef>
          </c:cat>
          <c:val>
            <c:numRef>
              <c:f>'1. Percent Change'!$F$5:$F$11</c:f>
              <c:numCache>
                <c:formatCode>_(* #,##0_);_(* \(#,##0\);_(* "-"??_);_(@_)</c:formatCode>
                <c:ptCount val="7"/>
                <c:pt idx="0">
                  <c:v>198068</c:v>
                </c:pt>
                <c:pt idx="1">
                  <c:v>176858</c:v>
                </c:pt>
                <c:pt idx="2">
                  <c:v>121785</c:v>
                </c:pt>
                <c:pt idx="3">
                  <c:v>102733</c:v>
                </c:pt>
                <c:pt idx="4">
                  <c:v>153815</c:v>
                </c:pt>
                <c:pt idx="5">
                  <c:v>206496</c:v>
                </c:pt>
              </c:numCache>
            </c:numRef>
          </c:val>
          <c:extLst>
            <c:ext xmlns:c15="http://schemas.microsoft.com/office/drawing/2012/chart" uri="{02D57815-91ED-43cb-92C2-25804820EDAC}">
              <c15:datalabelsRange>
                <c15:f>'1. Percent Change'!$L$5:$L$10</c15:f>
                <c15:dlblRangeCache>
                  <c:ptCount val="6"/>
                  <c:pt idx="0">
                    <c:v>+33%</c:v>
                  </c:pt>
                  <c:pt idx="4">
                    <c:v>+50%</c:v>
                  </c:pt>
                  <c:pt idx="5">
                    <c:v>+34%</c:v>
                  </c:pt>
                </c15:dlblRangeCache>
              </c15:datalabelsRange>
            </c:ext>
            <c:ext xmlns:c16="http://schemas.microsoft.com/office/drawing/2014/chart" uri="{C3380CC4-5D6E-409C-BE32-E72D297353CC}">
              <c16:uniqueId val="{00000009-9A15-4433-9297-C9ECA331F36D}"/>
            </c:ext>
          </c:extLst>
        </c:ser>
        <c:ser>
          <c:idx val="2"/>
          <c:order val="3"/>
          <c:tx>
            <c:strRef>
              <c:f>'1. Percent Change'!$G$4</c:f>
              <c:strCache>
                <c:ptCount val="1"/>
                <c:pt idx="0">
                  <c:v>Invisible Bar -</c:v>
                </c:pt>
              </c:strCache>
            </c:strRef>
          </c:tx>
          <c:spPr>
            <a:noFill/>
            <a:ln>
              <a:noFill/>
            </a:ln>
            <a:effectLst/>
          </c:spPr>
          <c:invertIfNegative val="0"/>
          <c:dLbls>
            <c:dLbl>
              <c:idx val="0"/>
              <c:tx>
                <c:rich>
                  <a:bodyPr/>
                  <a:lstStyle/>
                  <a:p>
                    <a:fld id="{4022FE5D-2B47-428F-92C1-E6C60539CE89}"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9A15-4433-9297-C9ECA331F36D}"/>
                </c:ext>
              </c:extLst>
            </c:dLbl>
            <c:dLbl>
              <c:idx val="1"/>
              <c:tx>
                <c:rich>
                  <a:bodyPr/>
                  <a:lstStyle/>
                  <a:p>
                    <a:fld id="{DAA8427C-246D-4431-BE5E-D1BCBE34FAD2}"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9A15-4433-9297-C9ECA331F36D}"/>
                </c:ext>
              </c:extLst>
            </c:dLbl>
            <c:dLbl>
              <c:idx val="2"/>
              <c:tx>
                <c:rich>
                  <a:bodyPr/>
                  <a:lstStyle/>
                  <a:p>
                    <a:fld id="{09D69C8C-66E0-492C-8053-6E38206CE581}"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9A15-4433-9297-C9ECA331F36D}"/>
                </c:ext>
              </c:extLst>
            </c:dLbl>
            <c:dLbl>
              <c:idx val="3"/>
              <c:tx>
                <c:rich>
                  <a:bodyPr/>
                  <a:lstStyle/>
                  <a:p>
                    <a:fld id="{06DD649D-AD81-4801-9CB9-BCC3CF9C0ACF}"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9A15-4433-9297-C9ECA331F36D}"/>
                </c:ext>
              </c:extLst>
            </c:dLbl>
            <c:dLbl>
              <c:idx val="4"/>
              <c:tx>
                <c:rich>
                  <a:bodyPr/>
                  <a:lstStyle/>
                  <a:p>
                    <a:fld id="{EFC487D9-F9DF-441D-959F-C0A89A9C6DDF}"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9A15-4433-9297-C9ECA331F36D}"/>
                </c:ext>
              </c:extLst>
            </c:dLbl>
            <c:dLbl>
              <c:idx val="5"/>
              <c:tx>
                <c:rich>
                  <a:bodyPr/>
                  <a:lstStyle/>
                  <a:p>
                    <a:fld id="{DD9756A0-D41E-4738-923D-B1CDBB70DECD}"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F-9A15-4433-9297-C9ECA331F36D}"/>
                </c:ext>
              </c:extLst>
            </c:dLbl>
            <c:dLbl>
              <c:idx val="6"/>
              <c:tx>
                <c:rich>
                  <a:bodyPr/>
                  <a:lstStyle/>
                  <a:p>
                    <a:endParaRPr lang="en-US"/>
                  </a:p>
                </c:rich>
              </c:tx>
              <c:dLblPos val="inEnd"/>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10-9A15-4433-9297-C9ECA331F36D}"/>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C00000"/>
                    </a:solidFill>
                    <a:latin typeface="+mn-lt"/>
                    <a:ea typeface="+mn-ea"/>
                    <a:cs typeface="+mn-cs"/>
                  </a:defRPr>
                </a:pPr>
                <a:endParaRPr lang="en-US"/>
              </a:p>
            </c:txPr>
            <c:dLblPos val="in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1"/>
            <c:plus>
              <c:numRef>
                <c:f>'1. Percent Change'!$N$5:$N$11</c:f>
                <c:numCache>
                  <c:formatCode>General</c:formatCode>
                  <c:ptCount val="7"/>
                </c:numCache>
              </c:numRef>
            </c:plus>
            <c:minus>
              <c:numRef>
                <c:f>'1. Percent Change'!$J$5:$J$11</c:f>
                <c:numCache>
                  <c:formatCode>General</c:formatCode>
                  <c:ptCount val="7"/>
                  <c:pt idx="0">
                    <c:v>0</c:v>
                  </c:pt>
                  <c:pt idx="1">
                    <c:v>-21210</c:v>
                  </c:pt>
                  <c:pt idx="2">
                    <c:v>-55073</c:v>
                  </c:pt>
                  <c:pt idx="3">
                    <c:v>-19052</c:v>
                  </c:pt>
                  <c:pt idx="4">
                    <c:v>0</c:v>
                  </c:pt>
                  <c:pt idx="5">
                    <c:v>0</c:v>
                  </c:pt>
                </c:numCache>
              </c:numRef>
            </c:minus>
            <c:spPr>
              <a:noFill/>
              <a:ln w="15875" cap="sq" cmpd="sng" algn="ctr">
                <a:solidFill>
                  <a:srgbClr val="C00000"/>
                </a:solidFill>
                <a:round/>
                <a:headEnd type="triangle"/>
                <a:tailEnd type="none" w="med" len="med"/>
              </a:ln>
              <a:effectLst/>
            </c:spPr>
          </c:errBars>
          <c:cat>
            <c:strRef>
              <c:f>'1. Percent Change'!$C$5:$C$11</c:f>
              <c:strCache>
                <c:ptCount val="7"/>
                <c:pt idx="0">
                  <c:v>2011             </c:v>
                </c:pt>
                <c:pt idx="1">
                  <c:v>2012             </c:v>
                </c:pt>
                <c:pt idx="2">
                  <c:v>2013             </c:v>
                </c:pt>
                <c:pt idx="3">
                  <c:v>2014             </c:v>
                </c:pt>
                <c:pt idx="4">
                  <c:v>2015             </c:v>
                </c:pt>
                <c:pt idx="5">
                  <c:v>2016             </c:v>
                </c:pt>
                <c:pt idx="6">
                  <c:v>2017             </c:v>
                </c:pt>
              </c:strCache>
            </c:strRef>
          </c:cat>
          <c:val>
            <c:numRef>
              <c:f>'1. Percent Change'!$G$5:$G$11</c:f>
              <c:numCache>
                <c:formatCode>_(* #,##0_);_(* \(#,##0\);_(* "-"??_);_(@_)</c:formatCode>
                <c:ptCount val="7"/>
                <c:pt idx="0">
                  <c:v>198068</c:v>
                </c:pt>
                <c:pt idx="1">
                  <c:v>176858</c:v>
                </c:pt>
                <c:pt idx="2">
                  <c:v>121785</c:v>
                </c:pt>
                <c:pt idx="3">
                  <c:v>102733</c:v>
                </c:pt>
                <c:pt idx="4">
                  <c:v>153815</c:v>
                </c:pt>
                <c:pt idx="5">
                  <c:v>206496</c:v>
                </c:pt>
              </c:numCache>
            </c:numRef>
          </c:val>
          <c:extLst>
            <c:ext xmlns:c15="http://schemas.microsoft.com/office/drawing/2012/chart" uri="{02D57815-91ED-43cb-92C2-25804820EDAC}">
              <c15:datalabelsRange>
                <c15:f>'1. Percent Change'!$M$5:$M$10</c15:f>
                <c15:dlblRangeCache>
                  <c:ptCount val="6"/>
                  <c:pt idx="1">
                    <c:v>-11%</c:v>
                  </c:pt>
                  <c:pt idx="2">
                    <c:v>-31%</c:v>
                  </c:pt>
                  <c:pt idx="3">
                    <c:v>-16%</c:v>
                  </c:pt>
                </c15:dlblRangeCache>
              </c15:datalabelsRange>
            </c:ext>
            <c:ext xmlns:c16="http://schemas.microsoft.com/office/drawing/2014/chart" uri="{C3380CC4-5D6E-409C-BE32-E72D297353CC}">
              <c16:uniqueId val="{00000011-9A15-4433-9297-C9ECA331F36D}"/>
            </c:ext>
          </c:extLst>
        </c:ser>
        <c:dLbls>
          <c:showLegendKey val="0"/>
          <c:showVal val="0"/>
          <c:showCatName val="0"/>
          <c:showSerName val="0"/>
          <c:showPercent val="0"/>
          <c:showBubbleSize val="0"/>
        </c:dLbls>
        <c:gapWidth val="19"/>
        <c:overlap val="53"/>
        <c:axId val="1602452175"/>
        <c:axId val="1592433919"/>
      </c:barChart>
      <c:catAx>
        <c:axId val="1602452175"/>
        <c:scaling>
          <c:orientation val="minMax"/>
        </c:scaling>
        <c:delete val="0"/>
        <c:axPos val="b"/>
        <c:numFmt formatCode="General" sourceLinked="1"/>
        <c:majorTickMark val="none"/>
        <c:minorTickMark val="none"/>
        <c:tickLblPos val="nextTo"/>
        <c:spPr>
          <a:noFill/>
          <a:ln w="9525" cap="flat" cmpd="sng" algn="ctr">
            <a:solidFill>
              <a:schemeClr val="bg1">
                <a:lumMod val="7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2433919"/>
        <c:crosses val="autoZero"/>
        <c:auto val="1"/>
        <c:lblAlgn val="ctr"/>
        <c:lblOffset val="100"/>
        <c:noMultiLvlLbl val="0"/>
      </c:catAx>
      <c:valAx>
        <c:axId val="1592433919"/>
        <c:scaling>
          <c:orientation val="minMax"/>
        </c:scaling>
        <c:delete val="0"/>
        <c:axPos val="r"/>
        <c:majorGridlines>
          <c:spPr>
            <a:ln w="9525" cap="flat" cmpd="sng" algn="ctr">
              <a:solidFill>
                <a:schemeClr val="bg1">
                  <a:lumMod val="95000"/>
                </a:schemeClr>
              </a:solidFill>
              <a:prstDash val="sysDash"/>
              <a:round/>
            </a:ln>
            <a:effectLst/>
          </c:spPr>
        </c:majorGridlines>
        <c:numFmt formatCode="&quot;$&quot;#,##0,\K"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602452175"/>
        <c:crosses val="max"/>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US" sz="1600"/>
              <a:t>Progress Chart</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v>Series1</c:v>
          </c:tx>
          <c:dPt>
            <c:idx val="0"/>
            <c:bubble3D val="0"/>
            <c:spPr>
              <a:solidFill>
                <a:schemeClr val="accent2"/>
              </a:solidFill>
              <a:ln w="19050">
                <a:solidFill>
                  <a:schemeClr val="lt1"/>
                </a:solidFill>
              </a:ln>
              <a:effectLst/>
            </c:spPr>
            <c:extLst>
              <c:ext xmlns:c16="http://schemas.microsoft.com/office/drawing/2014/chart" uri="{C3380CC4-5D6E-409C-BE32-E72D297353CC}">
                <c16:uniqueId val="{00000001-DDEB-49CA-9EB7-75F61769862E}"/>
              </c:ext>
            </c:extLst>
          </c:dPt>
          <c:dPt>
            <c:idx val="1"/>
            <c:bubble3D val="0"/>
            <c:spPr>
              <a:solidFill>
                <a:schemeClr val="accent1"/>
              </a:solidFill>
              <a:ln w="19050">
                <a:solidFill>
                  <a:schemeClr val="lt1"/>
                </a:solidFill>
              </a:ln>
              <a:effectLst/>
            </c:spPr>
            <c:extLst>
              <c:ext xmlns:c16="http://schemas.microsoft.com/office/drawing/2014/chart" uri="{C3380CC4-5D6E-409C-BE32-E72D297353CC}">
                <c16:uniqueId val="{00000003-DDEB-49CA-9EB7-75F61769862E}"/>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05-DDEB-49CA-9EB7-75F61769862E}"/>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DDEB-49CA-9EB7-75F61769862E}"/>
              </c:ext>
            </c:extLst>
          </c:dPt>
          <c:cat>
            <c:numLit>
              <c:formatCode>General</c:formatCode>
              <c:ptCount val="4"/>
              <c:pt idx="0">
                <c:v>0</c:v>
              </c:pt>
              <c:pt idx="1">
                <c:v>0</c:v>
              </c:pt>
              <c:pt idx="2">
                <c:v>0</c:v>
              </c:pt>
              <c:pt idx="3">
                <c:v>0</c:v>
              </c:pt>
            </c:numLit>
          </c:cat>
          <c:val>
            <c:numRef>
              <c:f>'2. Conditional Donut'!$C$7:$C$10</c:f>
              <c:numCache>
                <c:formatCode>0%</c:formatCode>
                <c:ptCount val="4"/>
                <c:pt idx="0">
                  <c:v>0</c:v>
                </c:pt>
                <c:pt idx="1">
                  <c:v>0</c:v>
                </c:pt>
                <c:pt idx="2">
                  <c:v>1</c:v>
                </c:pt>
                <c:pt idx="3">
                  <c:v>0</c:v>
                </c:pt>
              </c:numCache>
            </c:numRef>
          </c:val>
          <c:extLst>
            <c:ext xmlns:c16="http://schemas.microsoft.com/office/drawing/2014/chart" uri="{C3380CC4-5D6E-409C-BE32-E72D297353CC}">
              <c16:uniqueId val="{00000008-DDEB-49CA-9EB7-75F61769862E}"/>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[10-Advanced-Excel-Charts.xlsx]3. Pivots!PivotTable3</c:name>
    <c:fmtId val="15"/>
  </c:pivotSource>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en-US">
                <a:solidFill>
                  <a:schemeClr val="tx1"/>
                </a:solidFill>
              </a:rPr>
              <a:t>Count</a:t>
            </a:r>
            <a:r>
              <a:rPr lang="en-US" baseline="0">
                <a:solidFill>
                  <a:schemeClr val="tx1"/>
                </a:solidFill>
              </a:rPr>
              <a:t> of Employees by Phone Bill Amount</a:t>
            </a:r>
            <a:endParaRPr lang="en-US">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0555555555555555E-2"/>
          <c:y val="0.19081515240394381"/>
          <c:w val="0.93888888888888888"/>
          <c:h val="0.63644420880054753"/>
        </c:manualLayout>
      </c:layout>
      <c:barChart>
        <c:barDir val="col"/>
        <c:grouping val="clustered"/>
        <c:varyColors val="0"/>
        <c:ser>
          <c:idx val="0"/>
          <c:order val="0"/>
          <c:tx>
            <c:strRef>
              <c:f>'3. Pivots'!$B$3</c:f>
              <c:strCache>
                <c:ptCount val="1"/>
                <c:pt idx="0">
                  <c:v>Total</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Pivots'!$A$4:$A$11</c:f>
              <c:strCache>
                <c:ptCount val="7"/>
                <c:pt idx="0">
                  <c:v>$100-$199</c:v>
                </c:pt>
                <c:pt idx="1">
                  <c:v>$0-$99</c:v>
                </c:pt>
                <c:pt idx="2">
                  <c:v>$200-$299</c:v>
                </c:pt>
                <c:pt idx="3">
                  <c:v>$400-$499</c:v>
                </c:pt>
                <c:pt idx="4">
                  <c:v>$300-$399</c:v>
                </c:pt>
                <c:pt idx="5">
                  <c:v>$600+</c:v>
                </c:pt>
                <c:pt idx="6">
                  <c:v>$500-$599</c:v>
                </c:pt>
              </c:strCache>
            </c:strRef>
          </c:cat>
          <c:val>
            <c:numRef>
              <c:f>'3. Pivots'!$B$4:$B$11</c:f>
              <c:numCache>
                <c:formatCode>General</c:formatCode>
                <c:ptCount val="7"/>
                <c:pt idx="0">
                  <c:v>130</c:v>
                </c:pt>
                <c:pt idx="1">
                  <c:v>67</c:v>
                </c:pt>
                <c:pt idx="2">
                  <c:v>26</c:v>
                </c:pt>
                <c:pt idx="3">
                  <c:v>27</c:v>
                </c:pt>
                <c:pt idx="4">
                  <c:v>30</c:v>
                </c:pt>
                <c:pt idx="5">
                  <c:v>15</c:v>
                </c:pt>
                <c:pt idx="6">
                  <c:v>5</c:v>
                </c:pt>
              </c:numCache>
            </c:numRef>
          </c:val>
          <c:extLst>
            <c:ext xmlns:c16="http://schemas.microsoft.com/office/drawing/2014/chart" uri="{C3380CC4-5D6E-409C-BE32-E72D297353CC}">
              <c16:uniqueId val="{00000000-F963-4C52-B2FE-853943CC11A0}"/>
            </c:ext>
          </c:extLst>
        </c:ser>
        <c:dLbls>
          <c:showLegendKey val="0"/>
          <c:showVal val="0"/>
          <c:showCatName val="0"/>
          <c:showSerName val="0"/>
          <c:showPercent val="0"/>
          <c:showBubbleSize val="0"/>
        </c:dLbls>
        <c:gapWidth val="39"/>
        <c:overlap val="-27"/>
        <c:axId val="406205568"/>
        <c:axId val="406200472"/>
      </c:barChart>
      <c:catAx>
        <c:axId val="406205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200472"/>
        <c:crosses val="autoZero"/>
        <c:auto val="1"/>
        <c:lblAlgn val="ctr"/>
        <c:lblOffset val="100"/>
        <c:noMultiLvlLbl val="0"/>
      </c:catAx>
      <c:valAx>
        <c:axId val="406200472"/>
        <c:scaling>
          <c:orientation val="minMax"/>
        </c:scaling>
        <c:delete val="1"/>
        <c:axPos val="l"/>
        <c:numFmt formatCode="General" sourceLinked="1"/>
        <c:majorTickMark val="none"/>
        <c:minorTickMark val="none"/>
        <c:tickLblPos val="nextTo"/>
        <c:crossAx val="4062055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'4. Dynamic Histogram'!$C$10</c:f>
          <c:strCache>
            <c:ptCount val="1"/>
            <c:pt idx="0">
              <c:v>Count of Volunteers by Age Group</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0555555555555555E-2"/>
          <c:y val="0.19780567019883008"/>
          <c:w val="0.93888888888888888"/>
          <c:h val="0.60720173435961666"/>
        </c:manualLayout>
      </c:layout>
      <c:barChart>
        <c:barDir val="col"/>
        <c:grouping val="clustered"/>
        <c:varyColors val="0"/>
        <c:ser>
          <c:idx val="0"/>
          <c:order val="0"/>
          <c:tx>
            <c:strRef>
              <c:f>'4. Dynamic Histogram'!$E$13</c:f>
              <c:strCache>
                <c:ptCount val="1"/>
                <c:pt idx="0">
                  <c:v>Frequency</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Dynamic Histogram'!rngGroups</c:f>
              <c:strCache>
                <c:ptCount val="2"/>
                <c:pt idx="0">
                  <c:v>10-44</c:v>
                </c:pt>
                <c:pt idx="1">
                  <c:v>45-80</c:v>
                </c:pt>
              </c:strCache>
            </c:strRef>
          </c:cat>
          <c:val>
            <c:numRef>
              <c:f>'4. Dynamic Histogram'!rngCount</c:f>
              <c:numCache>
                <c:formatCode>General</c:formatCode>
                <c:ptCount val="2"/>
                <c:pt idx="0">
                  <c:v>64</c:v>
                </c:pt>
                <c:pt idx="1">
                  <c:v>36</c:v>
                </c:pt>
              </c:numCache>
            </c:numRef>
          </c:val>
          <c:extLst>
            <c:ext xmlns:c16="http://schemas.microsoft.com/office/drawing/2014/chart" uri="{C3380CC4-5D6E-409C-BE32-E72D297353CC}">
              <c16:uniqueId val="{00000000-9429-41FA-A3D0-0014B825AC49}"/>
            </c:ext>
          </c:extLst>
        </c:ser>
        <c:dLbls>
          <c:dLblPos val="outEnd"/>
          <c:showLegendKey val="0"/>
          <c:showVal val="1"/>
          <c:showCatName val="0"/>
          <c:showSerName val="0"/>
          <c:showPercent val="0"/>
          <c:showBubbleSize val="0"/>
        </c:dLbls>
        <c:gapWidth val="5"/>
        <c:overlap val="-27"/>
        <c:axId val="564038112"/>
        <c:axId val="564041248"/>
      </c:barChart>
      <c:catAx>
        <c:axId val="564038112"/>
        <c:scaling>
          <c:orientation val="minMax"/>
        </c:scaling>
        <c:delete val="0"/>
        <c:axPos val="b"/>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r>
                  <a:rPr lang="en-US" b="1"/>
                  <a:t>Age Groups</a:t>
                </a:r>
              </a:p>
            </c:rich>
          </c:tx>
          <c:layout>
            <c:manualLayout>
              <c:xMode val="edge"/>
              <c:yMode val="edge"/>
              <c:x val="0.42609011373578304"/>
              <c:y val="0.89719889180519097"/>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564041248"/>
        <c:crosses val="autoZero"/>
        <c:auto val="1"/>
        <c:lblAlgn val="ctr"/>
        <c:lblOffset val="100"/>
        <c:noMultiLvlLbl val="0"/>
      </c:catAx>
      <c:valAx>
        <c:axId val="564041248"/>
        <c:scaling>
          <c:orientation val="minMax"/>
        </c:scaling>
        <c:delete val="1"/>
        <c:axPos val="l"/>
        <c:numFmt formatCode="General" sourceLinked="1"/>
        <c:majorTickMark val="none"/>
        <c:minorTickMark val="none"/>
        <c:tickLblPos val="nextTo"/>
        <c:crossAx val="5640381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2206119162640902E-3"/>
          <c:y val="0"/>
          <c:w val="0.9967793880837359"/>
          <c:h val="0.98146558726791755"/>
        </c:manualLayout>
      </c:layout>
      <c:barChart>
        <c:barDir val="col"/>
        <c:grouping val="clustered"/>
        <c:varyColors val="0"/>
        <c:ser>
          <c:idx val="0"/>
          <c:order val="0"/>
          <c:spPr>
            <a:solidFill>
              <a:schemeClr val="accent1"/>
            </a:solidFill>
            <a:ln>
              <a:noFill/>
            </a:ln>
            <a:effectLst/>
          </c:spPr>
          <c:invertIfNegative val="0"/>
          <c:val>
            <c:numRef>
              <c:f>'4. Dynamic Histogram'!$B$31:$B$32</c:f>
              <c:numCache>
                <c:formatCode>General</c:formatCode>
                <c:ptCount val="2"/>
                <c:pt idx="0">
                  <c:v>6</c:v>
                </c:pt>
                <c:pt idx="1">
                  <c:v>4</c:v>
                </c:pt>
              </c:numCache>
            </c:numRef>
          </c:val>
          <c:extLst>
            <c:ext xmlns:c16="http://schemas.microsoft.com/office/drawing/2014/chart" uri="{C3380CC4-5D6E-409C-BE32-E72D297353CC}">
              <c16:uniqueId val="{00000000-F306-43F0-8FD1-ED3A4BA1396E}"/>
            </c:ext>
          </c:extLst>
        </c:ser>
        <c:dLbls>
          <c:showLegendKey val="0"/>
          <c:showVal val="0"/>
          <c:showCatName val="0"/>
          <c:showSerName val="0"/>
          <c:showPercent val="0"/>
          <c:showBubbleSize val="0"/>
        </c:dLbls>
        <c:gapWidth val="24"/>
        <c:overlap val="-27"/>
        <c:axId val="758602704"/>
        <c:axId val="758596040"/>
      </c:barChart>
      <c:catAx>
        <c:axId val="758602704"/>
        <c:scaling>
          <c:orientation val="minMax"/>
        </c:scaling>
        <c:delete val="0"/>
        <c:axPos val="b"/>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596040"/>
        <c:crosses val="autoZero"/>
        <c:auto val="1"/>
        <c:lblAlgn val="ctr"/>
        <c:lblOffset val="100"/>
        <c:noMultiLvlLbl val="0"/>
      </c:catAx>
      <c:valAx>
        <c:axId val="758596040"/>
        <c:scaling>
          <c:orientation val="minMax"/>
        </c:scaling>
        <c:delete val="1"/>
        <c:axPos val="l"/>
        <c:numFmt formatCode="General" sourceLinked="1"/>
        <c:majorTickMark val="none"/>
        <c:minorTickMark val="none"/>
        <c:tickLblPos val="nextTo"/>
        <c:crossAx val="75860270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2206119162640902E-3"/>
          <c:y val="0"/>
          <c:w val="0.9967793880837359"/>
          <c:h val="0.98146558726791755"/>
        </c:manualLayout>
      </c:layout>
      <c:barChart>
        <c:barDir val="col"/>
        <c:grouping val="clustered"/>
        <c:varyColors val="0"/>
        <c:ser>
          <c:idx val="0"/>
          <c:order val="0"/>
          <c:spPr>
            <a:solidFill>
              <a:schemeClr val="accent1"/>
            </a:solidFill>
            <a:ln>
              <a:noFill/>
            </a:ln>
            <a:effectLst/>
          </c:spPr>
          <c:invertIfNegative val="0"/>
          <c:val>
            <c:numRef>
              <c:f>'4. Dynamic Histogram'!$C$31:$C$35</c:f>
              <c:numCache>
                <c:formatCode>General</c:formatCode>
                <c:ptCount val="5"/>
                <c:pt idx="0">
                  <c:v>4</c:v>
                </c:pt>
                <c:pt idx="1">
                  <c:v>6</c:v>
                </c:pt>
                <c:pt idx="2">
                  <c:v>3</c:v>
                </c:pt>
                <c:pt idx="3">
                  <c:v>8</c:v>
                </c:pt>
                <c:pt idx="4">
                  <c:v>5</c:v>
                </c:pt>
              </c:numCache>
            </c:numRef>
          </c:val>
          <c:extLst>
            <c:ext xmlns:c16="http://schemas.microsoft.com/office/drawing/2014/chart" uri="{C3380CC4-5D6E-409C-BE32-E72D297353CC}">
              <c16:uniqueId val="{00000000-AAE8-40C3-B0E0-774A9AA3CFF6}"/>
            </c:ext>
          </c:extLst>
        </c:ser>
        <c:dLbls>
          <c:showLegendKey val="0"/>
          <c:showVal val="0"/>
          <c:showCatName val="0"/>
          <c:showSerName val="0"/>
          <c:showPercent val="0"/>
          <c:showBubbleSize val="0"/>
        </c:dLbls>
        <c:gapWidth val="24"/>
        <c:overlap val="-27"/>
        <c:axId val="758596824"/>
        <c:axId val="758597216"/>
      </c:barChart>
      <c:catAx>
        <c:axId val="758596824"/>
        <c:scaling>
          <c:orientation val="minMax"/>
        </c:scaling>
        <c:delete val="0"/>
        <c:axPos val="b"/>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597216"/>
        <c:crosses val="autoZero"/>
        <c:auto val="1"/>
        <c:lblAlgn val="ctr"/>
        <c:lblOffset val="100"/>
        <c:noMultiLvlLbl val="0"/>
      </c:catAx>
      <c:valAx>
        <c:axId val="758597216"/>
        <c:scaling>
          <c:orientation val="minMax"/>
        </c:scaling>
        <c:delete val="1"/>
        <c:axPos val="l"/>
        <c:numFmt formatCode="General" sourceLinked="1"/>
        <c:majorTickMark val="none"/>
        <c:minorTickMark val="none"/>
        <c:tickLblPos val="nextTo"/>
        <c:crossAx val="75859682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'5. Monthly Avg'!$B$2</c:f>
          <c:strCache>
            <c:ptCount val="1"/>
            <c:pt idx="0">
              <c:v>Mammoth Mountain Monthly Snowfall Inches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'5. Monthly Avg'!$C$6</c:f>
              <c:strCache>
                <c:ptCount val="1"/>
                <c:pt idx="0">
                  <c:v>Avg Snowfall (1970-2015)</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'5. Monthly Avg'!$C$7:$C$16</c:f>
              <c:numCache>
                <c:formatCode>0</c:formatCode>
                <c:ptCount val="10"/>
                <c:pt idx="0">
                  <c:v>7.1304347826086953</c:v>
                </c:pt>
                <c:pt idx="1">
                  <c:v>6.5456521739130435</c:v>
                </c:pt>
                <c:pt idx="2">
                  <c:v>27.213043478260865</c:v>
                </c:pt>
                <c:pt idx="3">
                  <c:v>66.504347826086956</c:v>
                </c:pt>
                <c:pt idx="4">
                  <c:v>65.782608695652172</c:v>
                </c:pt>
                <c:pt idx="5">
                  <c:v>69.719565217391306</c:v>
                </c:pt>
                <c:pt idx="6">
                  <c:v>60.3</c:v>
                </c:pt>
                <c:pt idx="7">
                  <c:v>34.019565217391303</c:v>
                </c:pt>
                <c:pt idx="8">
                  <c:v>7.4217391304347817</c:v>
                </c:pt>
                <c:pt idx="9">
                  <c:v>0.18043478260869567</c:v>
                </c:pt>
              </c:numCache>
            </c:numRef>
          </c:val>
          <c:extLst>
            <c:ext xmlns:c16="http://schemas.microsoft.com/office/drawing/2014/chart" uri="{C3380CC4-5D6E-409C-BE32-E72D297353CC}">
              <c16:uniqueId val="{00000000-597B-4DDE-AC0F-BB024AA478BE}"/>
            </c:ext>
          </c:extLst>
        </c:ser>
        <c:ser>
          <c:idx val="1"/>
          <c:order val="1"/>
          <c:tx>
            <c:strRef>
              <c:f>'5. Monthly Avg'!$D$6</c:f>
              <c:strCache>
                <c:ptCount val="1"/>
                <c:pt idx="0">
                  <c:v>Snowfall (2011)</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'5. Monthly Avg'!$D$7:$D$16</c:f>
              <c:numCache>
                <c:formatCode>0</c:formatCode>
                <c:ptCount val="10"/>
                <c:pt idx="0">
                  <c:v>0</c:v>
                </c:pt>
                <c:pt idx="1">
                  <c:v>10</c:v>
                </c:pt>
                <c:pt idx="2">
                  <c:v>88</c:v>
                </c:pt>
                <c:pt idx="3">
                  <c:v>209</c:v>
                </c:pt>
                <c:pt idx="4">
                  <c:v>29</c:v>
                </c:pt>
                <c:pt idx="5">
                  <c:v>92</c:v>
                </c:pt>
                <c:pt idx="6">
                  <c:v>177.5</c:v>
                </c:pt>
                <c:pt idx="7">
                  <c:v>31</c:v>
                </c:pt>
                <c:pt idx="8">
                  <c:v>27.5</c:v>
                </c:pt>
                <c:pt idx="9">
                  <c:v>4.5</c:v>
                </c:pt>
              </c:numCache>
            </c:numRef>
          </c:val>
          <c:extLst>
            <c:ext xmlns:c16="http://schemas.microsoft.com/office/drawing/2014/chart" uri="{C3380CC4-5D6E-409C-BE32-E72D297353CC}">
              <c16:uniqueId val="{00000001-597B-4DDE-AC0F-BB024AA478BE}"/>
            </c:ext>
          </c:extLst>
        </c:ser>
        <c:dLbls>
          <c:showLegendKey val="0"/>
          <c:showVal val="0"/>
          <c:showCatName val="0"/>
          <c:showSerName val="0"/>
          <c:showPercent val="0"/>
          <c:showBubbleSize val="0"/>
        </c:dLbls>
        <c:gapWidth val="56"/>
        <c:axId val="490734520"/>
        <c:axId val="490732168"/>
      </c:barChart>
      <c:catAx>
        <c:axId val="490734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490732168"/>
        <c:crosses val="autoZero"/>
        <c:auto val="1"/>
        <c:lblAlgn val="ctr"/>
        <c:lblOffset val="100"/>
        <c:noMultiLvlLbl val="0"/>
      </c:catAx>
      <c:valAx>
        <c:axId val="490732168"/>
        <c:scaling>
          <c:orientation val="minMax"/>
        </c:scaling>
        <c:delete val="1"/>
        <c:axPos val="l"/>
        <c:numFmt formatCode="0" sourceLinked="1"/>
        <c:majorTickMark val="none"/>
        <c:minorTickMark val="none"/>
        <c:tickLblPos val="nextTo"/>
        <c:crossAx val="490734520"/>
        <c:crosses val="autoZero"/>
        <c:crossBetween val="between"/>
      </c:valAx>
      <c:spPr>
        <a:noFill/>
        <a:ln>
          <a:noFill/>
        </a:ln>
        <a:effectLst/>
      </c:spPr>
    </c:plotArea>
    <c:legend>
      <c:legendPos val="t"/>
      <c:layout>
        <c:manualLayout>
          <c:xMode val="edge"/>
          <c:yMode val="edge"/>
          <c:x val="0.18516766560896306"/>
          <c:y val="0.13130363754670571"/>
          <c:w val="0.6371849414345595"/>
          <c:h val="7.2512901539091096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baseline="0">
                <a:effectLst/>
              </a:rPr>
              <a:t>Mammoth Mountain Seasonal Snowfall in Inches</a:t>
            </a:r>
            <a:endParaRPr lang="en-US" sz="14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'5. Season Trend'!$E$3</c:f>
              <c:strCache>
                <c:ptCount val="1"/>
                <c:pt idx="0">
                  <c:v>Seasonal Snowfall</c:v>
                </c:pt>
              </c:strCache>
            </c:strRef>
          </c:tx>
          <c:spPr>
            <a:solidFill>
              <a:schemeClr val="accent1"/>
            </a:solidFill>
            <a:ln>
              <a:noFill/>
            </a:ln>
            <a:effectLst/>
          </c:spPr>
          <c:invertIfNegative val="0"/>
          <c:cat>
            <c:numRef>
              <c:f>'5. Season Trend'!$D$4:$D$49</c:f>
              <c:numCache>
                <c:formatCode>General</c:formatCode>
                <c:ptCount val="46"/>
                <c:pt idx="0">
                  <c:v>1970</c:v>
                </c:pt>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numCache>
            </c:numRef>
          </c:cat>
          <c:val>
            <c:numRef>
              <c:f>'5. Season Trend'!$E$4:$E$49</c:f>
              <c:numCache>
                <c:formatCode>General</c:formatCode>
                <c:ptCount val="46"/>
                <c:pt idx="0">
                  <c:v>244.5</c:v>
                </c:pt>
                <c:pt idx="1">
                  <c:v>255.5</c:v>
                </c:pt>
                <c:pt idx="2">
                  <c:v>268.5</c:v>
                </c:pt>
                <c:pt idx="3">
                  <c:v>370.5</c:v>
                </c:pt>
                <c:pt idx="4">
                  <c:v>306.5</c:v>
                </c:pt>
                <c:pt idx="5">
                  <c:v>378.5</c:v>
                </c:pt>
                <c:pt idx="6">
                  <c:v>197.5</c:v>
                </c:pt>
                <c:pt idx="7">
                  <c:v>94</c:v>
                </c:pt>
                <c:pt idx="8">
                  <c:v>487.5</c:v>
                </c:pt>
                <c:pt idx="9">
                  <c:v>386.5</c:v>
                </c:pt>
                <c:pt idx="10">
                  <c:v>444.5</c:v>
                </c:pt>
                <c:pt idx="11">
                  <c:v>230</c:v>
                </c:pt>
                <c:pt idx="12">
                  <c:v>502.5</c:v>
                </c:pt>
                <c:pt idx="13">
                  <c:v>546.29999999999995</c:v>
                </c:pt>
                <c:pt idx="14">
                  <c:v>273.3</c:v>
                </c:pt>
                <c:pt idx="15">
                  <c:v>236.79999999999998</c:v>
                </c:pt>
                <c:pt idx="16">
                  <c:v>433.60000000000008</c:v>
                </c:pt>
                <c:pt idx="17">
                  <c:v>195.8</c:v>
                </c:pt>
                <c:pt idx="18">
                  <c:v>230</c:v>
                </c:pt>
                <c:pt idx="19">
                  <c:v>251.4</c:v>
                </c:pt>
                <c:pt idx="20">
                  <c:v>214.29999999999998</c:v>
                </c:pt>
                <c:pt idx="21">
                  <c:v>242.00000000000003</c:v>
                </c:pt>
                <c:pt idx="22">
                  <c:v>226.00000000000003</c:v>
                </c:pt>
                <c:pt idx="23">
                  <c:v>472.5</c:v>
                </c:pt>
                <c:pt idx="24">
                  <c:v>275.10000000000002</c:v>
                </c:pt>
                <c:pt idx="25">
                  <c:v>540.19999999999993</c:v>
                </c:pt>
                <c:pt idx="26">
                  <c:v>321.20000000000005</c:v>
                </c:pt>
                <c:pt idx="27">
                  <c:v>323.8</c:v>
                </c:pt>
                <c:pt idx="28">
                  <c:v>451.40000000000003</c:v>
                </c:pt>
                <c:pt idx="29">
                  <c:v>332.40000000000003</c:v>
                </c:pt>
                <c:pt idx="30">
                  <c:v>382.70000000000005</c:v>
                </c:pt>
                <c:pt idx="31">
                  <c:v>393.9</c:v>
                </c:pt>
                <c:pt idx="32">
                  <c:v>299.59999999999997</c:v>
                </c:pt>
                <c:pt idx="33">
                  <c:v>356.00000000000006</c:v>
                </c:pt>
                <c:pt idx="34">
                  <c:v>348.9</c:v>
                </c:pt>
                <c:pt idx="35">
                  <c:v>570.1</c:v>
                </c:pt>
                <c:pt idx="36">
                  <c:v>578.49999999999989</c:v>
                </c:pt>
                <c:pt idx="37">
                  <c:v>222.1</c:v>
                </c:pt>
                <c:pt idx="38">
                  <c:v>333.5</c:v>
                </c:pt>
                <c:pt idx="39">
                  <c:v>470</c:v>
                </c:pt>
                <c:pt idx="40">
                  <c:v>557.9</c:v>
                </c:pt>
                <c:pt idx="41">
                  <c:v>668.5</c:v>
                </c:pt>
                <c:pt idx="42">
                  <c:v>263</c:v>
                </c:pt>
                <c:pt idx="43">
                  <c:v>308.3</c:v>
                </c:pt>
                <c:pt idx="44">
                  <c:v>238</c:v>
                </c:pt>
                <c:pt idx="45">
                  <c:v>138</c:v>
                </c:pt>
              </c:numCache>
            </c:numRef>
          </c:val>
          <c:extLst>
            <c:ext xmlns:c16="http://schemas.microsoft.com/office/drawing/2014/chart" uri="{C3380CC4-5D6E-409C-BE32-E72D297353CC}">
              <c16:uniqueId val="{00000000-8543-447E-B0ED-888FC8437939}"/>
            </c:ext>
          </c:extLst>
        </c:ser>
        <c:dLbls>
          <c:showLegendKey val="0"/>
          <c:showVal val="0"/>
          <c:showCatName val="0"/>
          <c:showSerName val="0"/>
          <c:showPercent val="0"/>
          <c:showBubbleSize val="0"/>
        </c:dLbls>
        <c:gapWidth val="20"/>
        <c:axId val="723491184"/>
        <c:axId val="500829040"/>
      </c:barChart>
      <c:barChart>
        <c:barDir val="col"/>
        <c:grouping val="clustered"/>
        <c:varyColors val="0"/>
        <c:ser>
          <c:idx val="1"/>
          <c:order val="1"/>
          <c:tx>
            <c:strRef>
              <c:f>'5. Season Trend'!$F$3</c:f>
              <c:strCache>
                <c:ptCount val="1"/>
                <c:pt idx="0">
                  <c:v>Selected Year</c:v>
                </c:pt>
              </c:strCache>
            </c:strRef>
          </c:tx>
          <c:spPr>
            <a:solidFill>
              <a:schemeClr val="accent2"/>
            </a:solidFill>
            <a:ln>
              <a:noFill/>
            </a:ln>
            <a:effectLst/>
          </c:spPr>
          <c:invertIfNegative val="0"/>
          <c:val>
            <c:numRef>
              <c:f>'5. Season Trend'!$F$4:$F$49</c:f>
              <c:numCache>
                <c:formatCode>General</c:formatCode>
                <c:ptCount val="4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668.5</c:v>
                </c:pt>
                <c:pt idx="42">
                  <c:v>0</c:v>
                </c:pt>
                <c:pt idx="43">
                  <c:v>0</c:v>
                </c:pt>
                <c:pt idx="44">
                  <c:v>0</c:v>
                </c:pt>
                <c:pt idx="45">
                  <c:v>0</c:v>
                </c:pt>
              </c:numCache>
            </c:numRef>
          </c:val>
          <c:extLst>
            <c:ext xmlns:c16="http://schemas.microsoft.com/office/drawing/2014/chart" uri="{C3380CC4-5D6E-409C-BE32-E72D297353CC}">
              <c16:uniqueId val="{00000001-8543-447E-B0ED-888FC8437939}"/>
            </c:ext>
          </c:extLst>
        </c:ser>
        <c:dLbls>
          <c:showLegendKey val="0"/>
          <c:showVal val="0"/>
          <c:showCatName val="0"/>
          <c:showSerName val="0"/>
          <c:showPercent val="0"/>
          <c:showBubbleSize val="0"/>
        </c:dLbls>
        <c:gapWidth val="20"/>
        <c:axId val="491423328"/>
        <c:axId val="709038752"/>
      </c:barChart>
      <c:catAx>
        <c:axId val="723491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00829040"/>
        <c:crosses val="autoZero"/>
        <c:auto val="1"/>
        <c:lblAlgn val="ctr"/>
        <c:lblOffset val="100"/>
        <c:noMultiLvlLbl val="0"/>
      </c:catAx>
      <c:valAx>
        <c:axId val="500829040"/>
        <c:scaling>
          <c:orientation val="minMax"/>
        </c:scaling>
        <c:delete val="0"/>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3491184"/>
        <c:crosses val="autoZero"/>
        <c:crossBetween val="between"/>
      </c:valAx>
      <c:valAx>
        <c:axId val="709038752"/>
        <c:scaling>
          <c:orientation val="minMax"/>
        </c:scaling>
        <c:delete val="1"/>
        <c:axPos val="r"/>
        <c:numFmt formatCode="General" sourceLinked="1"/>
        <c:majorTickMark val="out"/>
        <c:minorTickMark val="none"/>
        <c:tickLblPos val="nextTo"/>
        <c:crossAx val="491423328"/>
        <c:crosses val="max"/>
        <c:crossBetween val="between"/>
      </c:valAx>
      <c:catAx>
        <c:axId val="491423328"/>
        <c:scaling>
          <c:orientation val="minMax"/>
        </c:scaling>
        <c:delete val="1"/>
        <c:axPos val="b"/>
        <c:majorTickMark val="out"/>
        <c:minorTickMark val="none"/>
        <c:tickLblPos val="nextTo"/>
        <c:crossAx val="709038752"/>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85000"/>
                    <a:lumOff val="15000"/>
                  </a:schemeClr>
                </a:solidFill>
                <a:latin typeface="+mn-lt"/>
                <a:ea typeface="+mn-ea"/>
                <a:cs typeface="+mn-cs"/>
              </a:defRPr>
            </a:pPr>
            <a:r>
              <a:rPr lang="en-US">
                <a:solidFill>
                  <a:schemeClr val="tx1">
                    <a:lumMod val="85000"/>
                    <a:lumOff val="15000"/>
                  </a:schemeClr>
                </a:solidFill>
              </a:rPr>
              <a:t>Start vs End of Month Inventory - January</a:t>
            </a:r>
          </a:p>
        </c:rich>
      </c:tx>
      <c:layout>
        <c:manualLayout>
          <c:xMode val="edge"/>
          <c:yMode val="edge"/>
          <c:x val="5.3011356253735625E-2"/>
          <c:y val="3.703703703703703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85000"/>
                  <a:lumOff val="15000"/>
                </a:schemeClr>
              </a:solidFill>
              <a:latin typeface="+mn-lt"/>
              <a:ea typeface="+mn-ea"/>
              <a:cs typeface="+mn-cs"/>
            </a:defRPr>
          </a:pPr>
          <a:endParaRPr lang="en-US"/>
        </a:p>
      </c:txPr>
    </c:title>
    <c:autoTitleDeleted val="0"/>
    <c:plotArea>
      <c:layout>
        <c:manualLayout>
          <c:layoutTarget val="inner"/>
          <c:xMode val="edge"/>
          <c:yMode val="edge"/>
          <c:x val="3.6303630363036306E-2"/>
          <c:y val="0.20967753770639669"/>
          <c:w val="0.9273927392739274"/>
          <c:h val="0.56687639594524653"/>
        </c:manualLayout>
      </c:layout>
      <c:barChart>
        <c:barDir val="col"/>
        <c:grouping val="clustered"/>
        <c:varyColors val="0"/>
        <c:ser>
          <c:idx val="0"/>
          <c:order val="0"/>
          <c:tx>
            <c:strRef>
              <c:f>'6. Pivot'!$C$5</c:f>
              <c:strCache>
                <c:ptCount val="1"/>
                <c:pt idx="0">
                  <c:v>Starting Inventory</c:v>
                </c:pt>
              </c:strCache>
            </c:strRef>
          </c:tx>
          <c:spPr>
            <a:solidFill>
              <a:schemeClr val="bg1">
                <a:lumMod val="8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85000"/>
                        <a:lumOff val="1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Pivot'!$F$6:$F$9</c:f>
              <c:strCache>
                <c:ptCount val="4"/>
                <c:pt idx="0">
                  <c:v>Apples</c:v>
                </c:pt>
                <c:pt idx="1">
                  <c:v>Kiwis</c:v>
                </c:pt>
                <c:pt idx="2">
                  <c:v>Oranges</c:v>
                </c:pt>
                <c:pt idx="3">
                  <c:v>Pears</c:v>
                </c:pt>
              </c:strCache>
            </c:strRef>
          </c:cat>
          <c:val>
            <c:numRef>
              <c:f>'6. Pivot'!$C$6:$C$9</c:f>
              <c:numCache>
                <c:formatCode>General</c:formatCode>
                <c:ptCount val="4"/>
                <c:pt idx="0">
                  <c:v>100</c:v>
                </c:pt>
                <c:pt idx="1">
                  <c:v>150</c:v>
                </c:pt>
                <c:pt idx="2">
                  <c:v>200</c:v>
                </c:pt>
                <c:pt idx="3">
                  <c:v>120</c:v>
                </c:pt>
              </c:numCache>
            </c:numRef>
          </c:val>
          <c:extLst>
            <c:ext xmlns:c16="http://schemas.microsoft.com/office/drawing/2014/chart" uri="{C3380CC4-5D6E-409C-BE32-E72D297353CC}">
              <c16:uniqueId val="{00000000-9F8B-4B03-8AF2-3BA3A5D1E2E5}"/>
            </c:ext>
          </c:extLst>
        </c:ser>
        <c:ser>
          <c:idx val="1"/>
          <c:order val="1"/>
          <c:tx>
            <c:strRef>
              <c:f>'6. Pivot'!$D$5</c:f>
              <c:strCache>
                <c:ptCount val="1"/>
                <c:pt idx="0">
                  <c:v>Ending Inventory</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85000"/>
                        <a:lumOff val="1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Pivot'!$F$6:$F$9</c:f>
              <c:strCache>
                <c:ptCount val="4"/>
                <c:pt idx="0">
                  <c:v>Apples</c:v>
                </c:pt>
                <c:pt idx="1">
                  <c:v>Kiwis</c:v>
                </c:pt>
                <c:pt idx="2">
                  <c:v>Oranges</c:v>
                </c:pt>
                <c:pt idx="3">
                  <c:v>Pears</c:v>
                </c:pt>
              </c:strCache>
            </c:strRef>
          </c:cat>
          <c:val>
            <c:numRef>
              <c:f>'6. Pivot'!$D$6:$D$9</c:f>
              <c:numCache>
                <c:formatCode>General</c:formatCode>
                <c:ptCount val="4"/>
                <c:pt idx="0">
                  <c:v>35</c:v>
                </c:pt>
                <c:pt idx="1">
                  <c:v>50</c:v>
                </c:pt>
                <c:pt idx="2">
                  <c:v>170</c:v>
                </c:pt>
                <c:pt idx="3">
                  <c:v>120</c:v>
                </c:pt>
              </c:numCache>
            </c:numRef>
          </c:val>
          <c:extLst>
            <c:ext xmlns:c16="http://schemas.microsoft.com/office/drawing/2014/chart" uri="{C3380CC4-5D6E-409C-BE32-E72D297353CC}">
              <c16:uniqueId val="{00000001-9F8B-4B03-8AF2-3BA3A5D1E2E5}"/>
            </c:ext>
          </c:extLst>
        </c:ser>
        <c:dLbls>
          <c:dLblPos val="outEnd"/>
          <c:showLegendKey val="0"/>
          <c:showVal val="1"/>
          <c:showCatName val="0"/>
          <c:showSerName val="0"/>
          <c:showPercent val="0"/>
          <c:showBubbleSize val="0"/>
        </c:dLbls>
        <c:gapWidth val="87"/>
        <c:overlap val="-3"/>
        <c:axId val="231239040"/>
        <c:axId val="250760576"/>
      </c:barChart>
      <c:barChart>
        <c:barDir val="col"/>
        <c:grouping val="clustered"/>
        <c:varyColors val="0"/>
        <c:ser>
          <c:idx val="2"/>
          <c:order val="2"/>
          <c:tx>
            <c:strRef>
              <c:f>'6. Pivot'!$G$5</c:f>
              <c:strCache>
                <c:ptCount val="1"/>
                <c:pt idx="0">
                  <c:v>Starting Color</c:v>
                </c:pt>
              </c:strCache>
            </c:strRef>
          </c:tx>
          <c:spPr>
            <a:solidFill>
              <a:schemeClr val="accent1">
                <a:lumMod val="60000"/>
                <a:lumOff val="40000"/>
              </a:schemeClr>
            </a:solidFill>
            <a:ln>
              <a:noFill/>
            </a:ln>
            <a:effectLst/>
          </c:spPr>
          <c:invertIfNegative val="0"/>
          <c:cat>
            <c:strRef>
              <c:f>'6. Pivot'!$F$6:$F$9</c:f>
              <c:strCache>
                <c:ptCount val="4"/>
                <c:pt idx="0">
                  <c:v>Apples</c:v>
                </c:pt>
                <c:pt idx="1">
                  <c:v>Kiwis</c:v>
                </c:pt>
                <c:pt idx="2">
                  <c:v>Oranges</c:v>
                </c:pt>
                <c:pt idx="3">
                  <c:v>Pears</c:v>
                </c:pt>
              </c:strCache>
            </c:strRef>
          </c:cat>
          <c:val>
            <c:numRef>
              <c:f>'6. Pivot'!$G$6:$G$9</c:f>
              <c:numCache>
                <c:formatCode>_(* #,##0_);_(* \(#,##0\);_(* "-"??_);_(@_)</c:formatCode>
                <c:ptCount val="4"/>
                <c:pt idx="0">
                  <c:v>0</c:v>
                </c:pt>
                <c:pt idx="1">
                  <c:v>0</c:v>
                </c:pt>
                <c:pt idx="2">
                  <c:v>200</c:v>
                </c:pt>
                <c:pt idx="3">
                  <c:v>0</c:v>
                </c:pt>
              </c:numCache>
            </c:numRef>
          </c:val>
          <c:extLst>
            <c:ext xmlns:c16="http://schemas.microsoft.com/office/drawing/2014/chart" uri="{C3380CC4-5D6E-409C-BE32-E72D297353CC}">
              <c16:uniqueId val="{00000002-9F8B-4B03-8AF2-3BA3A5D1E2E5}"/>
            </c:ext>
          </c:extLst>
        </c:ser>
        <c:ser>
          <c:idx val="3"/>
          <c:order val="3"/>
          <c:tx>
            <c:strRef>
              <c:f>'6. Pivot'!$H$5</c:f>
              <c:strCache>
                <c:ptCount val="1"/>
                <c:pt idx="0">
                  <c:v>Ending Color</c:v>
                </c:pt>
              </c:strCache>
            </c:strRef>
          </c:tx>
          <c:spPr>
            <a:solidFill>
              <a:srgbClr val="2279BE"/>
            </a:solidFill>
            <a:ln>
              <a:noFill/>
            </a:ln>
            <a:effectLst/>
          </c:spPr>
          <c:invertIfNegative val="0"/>
          <c:cat>
            <c:strRef>
              <c:f>'6. Pivot'!$F$6:$F$9</c:f>
              <c:strCache>
                <c:ptCount val="4"/>
                <c:pt idx="0">
                  <c:v>Apples</c:v>
                </c:pt>
                <c:pt idx="1">
                  <c:v>Kiwis</c:v>
                </c:pt>
                <c:pt idx="2">
                  <c:v>Oranges</c:v>
                </c:pt>
                <c:pt idx="3">
                  <c:v>Pears</c:v>
                </c:pt>
              </c:strCache>
            </c:strRef>
          </c:cat>
          <c:val>
            <c:numRef>
              <c:f>'6. Pivot'!$H$6:$H$9</c:f>
              <c:numCache>
                <c:formatCode>_(* #,##0_);_(* \(#,##0\);_(* "-"??_);_(@_)</c:formatCode>
                <c:ptCount val="4"/>
                <c:pt idx="0">
                  <c:v>0</c:v>
                </c:pt>
                <c:pt idx="1">
                  <c:v>0</c:v>
                </c:pt>
                <c:pt idx="2">
                  <c:v>170</c:v>
                </c:pt>
                <c:pt idx="3">
                  <c:v>0</c:v>
                </c:pt>
              </c:numCache>
            </c:numRef>
          </c:val>
          <c:extLst>
            <c:ext xmlns:c16="http://schemas.microsoft.com/office/drawing/2014/chart" uri="{C3380CC4-5D6E-409C-BE32-E72D297353CC}">
              <c16:uniqueId val="{00000003-9F8B-4B03-8AF2-3BA3A5D1E2E5}"/>
            </c:ext>
          </c:extLst>
        </c:ser>
        <c:dLbls>
          <c:showLegendKey val="0"/>
          <c:showVal val="0"/>
          <c:showCatName val="0"/>
          <c:showSerName val="0"/>
          <c:showPercent val="0"/>
          <c:showBubbleSize val="0"/>
        </c:dLbls>
        <c:gapWidth val="87"/>
        <c:overlap val="-3"/>
        <c:axId val="250897152"/>
        <c:axId val="250852864"/>
      </c:barChart>
      <c:catAx>
        <c:axId val="23123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50760576"/>
        <c:crosses val="autoZero"/>
        <c:auto val="1"/>
        <c:lblAlgn val="ctr"/>
        <c:lblOffset val="100"/>
        <c:noMultiLvlLbl val="0"/>
      </c:catAx>
      <c:valAx>
        <c:axId val="250760576"/>
        <c:scaling>
          <c:orientation val="minMax"/>
        </c:scaling>
        <c:delete val="1"/>
        <c:axPos val="l"/>
        <c:numFmt formatCode="General" sourceLinked="1"/>
        <c:majorTickMark val="none"/>
        <c:minorTickMark val="none"/>
        <c:tickLblPos val="nextTo"/>
        <c:crossAx val="231239040"/>
        <c:crosses val="autoZero"/>
        <c:crossBetween val="between"/>
      </c:valAx>
      <c:valAx>
        <c:axId val="250852864"/>
        <c:scaling>
          <c:orientation val="minMax"/>
        </c:scaling>
        <c:delete val="1"/>
        <c:axPos val="r"/>
        <c:numFmt formatCode="_(* #,##0_);_(* \(#,##0\);_(* &quot;-&quot;??_);_(@_)" sourceLinked="1"/>
        <c:majorTickMark val="out"/>
        <c:minorTickMark val="none"/>
        <c:tickLblPos val="nextTo"/>
        <c:crossAx val="250897152"/>
        <c:crosses val="max"/>
        <c:crossBetween val="between"/>
      </c:valAx>
      <c:catAx>
        <c:axId val="250897152"/>
        <c:scaling>
          <c:orientation val="minMax"/>
        </c:scaling>
        <c:delete val="1"/>
        <c:axPos val="b"/>
        <c:numFmt formatCode="General" sourceLinked="1"/>
        <c:majorTickMark val="out"/>
        <c:minorTickMark val="none"/>
        <c:tickLblPos val="nextTo"/>
        <c:crossAx val="250852864"/>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'6. Waterfall Chart'!$D$1</c:f>
              <c:strCache>
                <c:ptCount val="1"/>
                <c:pt idx="0">
                  <c:v>Ends</c:v>
                </c:pt>
              </c:strCache>
            </c:strRef>
          </c:tx>
          <c:spPr>
            <a:solidFill>
              <a:srgbClr val="2279BE"/>
            </a:solidFill>
            <a:ln w="25400">
              <a:noFill/>
            </a:ln>
          </c:spPr>
          <c:invertIfNegative val="0"/>
          <c:dLbls>
            <c:spPr>
              <a:noFill/>
              <a:ln>
                <a:noFill/>
              </a:ln>
              <a:effectLst/>
            </c:spPr>
            <c:txPr>
              <a:bodyPr wrap="square" lIns="38100" tIns="19050" rIns="38100" bIns="19050" anchor="ctr">
                <a:spAutoFit/>
              </a:bodyPr>
              <a:lstStyle/>
              <a:p>
                <a:pPr>
                  <a:defRPr>
                    <a:solidFill>
                      <a:schemeClr val="tx1">
                        <a:lumMod val="85000"/>
                        <a:lumOff val="15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Waterfall Chart'!$A$2:$A$6</c:f>
              <c:strCache>
                <c:ptCount val="5"/>
                <c:pt idx="0">
                  <c:v>Starting Inventory</c:v>
                </c:pt>
                <c:pt idx="1">
                  <c:v>Received</c:v>
                </c:pt>
                <c:pt idx="2">
                  <c:v>Spoiled</c:v>
                </c:pt>
                <c:pt idx="3">
                  <c:v>Sold</c:v>
                </c:pt>
                <c:pt idx="4">
                  <c:v>Ending Inventory</c:v>
                </c:pt>
              </c:strCache>
            </c:strRef>
          </c:cat>
          <c:val>
            <c:numRef>
              <c:f>'6. Waterfall Chart'!$D$2:$D$6</c:f>
              <c:numCache>
                <c:formatCode>General;\-General;;</c:formatCode>
                <c:ptCount val="5"/>
                <c:pt idx="0">
                  <c:v>200</c:v>
                </c:pt>
                <c:pt idx="1">
                  <c:v>0</c:v>
                </c:pt>
                <c:pt idx="2">
                  <c:v>0</c:v>
                </c:pt>
                <c:pt idx="3">
                  <c:v>0</c:v>
                </c:pt>
                <c:pt idx="4">
                  <c:v>170</c:v>
                </c:pt>
              </c:numCache>
            </c:numRef>
          </c:val>
          <c:extLst>
            <c:ext xmlns:c16="http://schemas.microsoft.com/office/drawing/2014/chart" uri="{C3380CC4-5D6E-409C-BE32-E72D297353CC}">
              <c16:uniqueId val="{00000000-D67C-4224-8CAD-8A74E3E6C70F}"/>
            </c:ext>
          </c:extLst>
        </c:ser>
        <c:dLbls>
          <c:showLegendKey val="0"/>
          <c:showVal val="0"/>
          <c:showCatName val="0"/>
          <c:showSerName val="0"/>
          <c:showPercent val="0"/>
          <c:showBubbleSize val="0"/>
        </c:dLbls>
        <c:gapWidth val="50"/>
        <c:axId val="251230848"/>
        <c:axId val="251232640"/>
      </c:barChart>
      <c:lineChart>
        <c:grouping val="standard"/>
        <c:varyColors val="0"/>
        <c:ser>
          <c:idx val="1"/>
          <c:order val="1"/>
          <c:tx>
            <c:strRef>
              <c:f>'6. Waterfall Chart'!$E$1</c:f>
              <c:strCache>
                <c:ptCount val="1"/>
                <c:pt idx="0">
                  <c:v>Before</c:v>
                </c:pt>
              </c:strCache>
            </c:strRef>
          </c:tx>
          <c:spPr>
            <a:ln w="19050">
              <a:noFill/>
            </a:ln>
          </c:spPr>
          <c:marker>
            <c:symbol val="none"/>
          </c:marker>
          <c:cat>
            <c:strRef>
              <c:f>'6. Waterfall Chart'!$A$2:$A$6</c:f>
              <c:strCache>
                <c:ptCount val="5"/>
                <c:pt idx="0">
                  <c:v>Starting Inventory</c:v>
                </c:pt>
                <c:pt idx="1">
                  <c:v>Received</c:v>
                </c:pt>
                <c:pt idx="2">
                  <c:v>Spoiled</c:v>
                </c:pt>
                <c:pt idx="3">
                  <c:v>Sold</c:v>
                </c:pt>
                <c:pt idx="4">
                  <c:v>Ending Inventory</c:v>
                </c:pt>
              </c:strCache>
            </c:strRef>
          </c:cat>
          <c:val>
            <c:numRef>
              <c:f>'6. Waterfall Chart'!$E$2:$E$6</c:f>
              <c:numCache>
                <c:formatCode>General</c:formatCode>
                <c:ptCount val="5"/>
                <c:pt idx="1">
                  <c:v>200</c:v>
                </c:pt>
                <c:pt idx="2">
                  <c:v>300</c:v>
                </c:pt>
                <c:pt idx="3">
                  <c:v>270</c:v>
                </c:pt>
              </c:numCache>
            </c:numRef>
          </c:val>
          <c:smooth val="0"/>
          <c:extLst>
            <c:ext xmlns:c16="http://schemas.microsoft.com/office/drawing/2014/chart" uri="{C3380CC4-5D6E-409C-BE32-E72D297353CC}">
              <c16:uniqueId val="{00000001-D67C-4224-8CAD-8A74E3E6C70F}"/>
            </c:ext>
          </c:extLst>
        </c:ser>
        <c:ser>
          <c:idx val="2"/>
          <c:order val="2"/>
          <c:tx>
            <c:strRef>
              <c:f>'6. Waterfall Chart'!$F$1</c:f>
              <c:strCache>
                <c:ptCount val="1"/>
                <c:pt idx="0">
                  <c:v>After</c:v>
                </c:pt>
              </c:strCache>
            </c:strRef>
          </c:tx>
          <c:spPr>
            <a:ln w="19050">
              <a:noFill/>
            </a:ln>
          </c:spPr>
          <c:marker>
            <c:symbol val="none"/>
          </c:marker>
          <c:cat>
            <c:strRef>
              <c:f>'6. Waterfall Chart'!$A$2:$A$6</c:f>
              <c:strCache>
                <c:ptCount val="5"/>
                <c:pt idx="0">
                  <c:v>Starting Inventory</c:v>
                </c:pt>
                <c:pt idx="1">
                  <c:v>Received</c:v>
                </c:pt>
                <c:pt idx="2">
                  <c:v>Spoiled</c:v>
                </c:pt>
                <c:pt idx="3">
                  <c:v>Sold</c:v>
                </c:pt>
                <c:pt idx="4">
                  <c:v>Ending Inventory</c:v>
                </c:pt>
              </c:strCache>
            </c:strRef>
          </c:cat>
          <c:val>
            <c:numRef>
              <c:f>'6. Waterfall Chart'!$F$2:$F$6</c:f>
              <c:numCache>
                <c:formatCode>General</c:formatCode>
                <c:ptCount val="5"/>
                <c:pt idx="1">
                  <c:v>300</c:v>
                </c:pt>
                <c:pt idx="2">
                  <c:v>270</c:v>
                </c:pt>
                <c:pt idx="3">
                  <c:v>170</c:v>
                </c:pt>
              </c:numCache>
            </c:numRef>
          </c:val>
          <c:smooth val="0"/>
          <c:extLst>
            <c:ext xmlns:c16="http://schemas.microsoft.com/office/drawing/2014/chart" uri="{C3380CC4-5D6E-409C-BE32-E72D297353CC}">
              <c16:uniqueId val="{00000002-D67C-4224-8CAD-8A74E3E6C70F}"/>
            </c:ext>
          </c:extLst>
        </c:ser>
        <c:dLbls>
          <c:showLegendKey val="0"/>
          <c:showVal val="0"/>
          <c:showCatName val="0"/>
          <c:showSerName val="0"/>
          <c:showPercent val="0"/>
          <c:showBubbleSize val="0"/>
        </c:dLbls>
        <c:upDownBars>
          <c:gapWidth val="50"/>
          <c:upBars>
            <c:spPr>
              <a:solidFill>
                <a:srgbClr val="2CA02C"/>
              </a:solidFill>
              <a:ln w="6350">
                <a:noFill/>
              </a:ln>
            </c:spPr>
          </c:upBars>
          <c:downBars>
            <c:spPr>
              <a:solidFill>
                <a:srgbClr val="E41A1C"/>
              </a:solidFill>
              <a:ln w="6350">
                <a:noFill/>
              </a:ln>
            </c:spPr>
          </c:downBars>
        </c:upDownBars>
        <c:marker val="1"/>
        <c:smooth val="0"/>
        <c:axId val="251230848"/>
        <c:axId val="251232640"/>
      </c:lineChart>
      <c:lineChart>
        <c:grouping val="standard"/>
        <c:varyColors val="0"/>
        <c:ser>
          <c:idx val="4"/>
          <c:order val="4"/>
          <c:tx>
            <c:strRef>
              <c:f>'6. Waterfall Chart'!$H$1</c:f>
              <c:strCache>
                <c:ptCount val="1"/>
                <c:pt idx="0">
                  <c:v>Center Y</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3-D67C-4224-8CAD-8A74E3E6C70F}"/>
                </c:ext>
              </c:extLst>
            </c:dLbl>
            <c:spPr>
              <a:noFill/>
              <a:ln>
                <a:noFill/>
              </a:ln>
              <a:effectLst/>
            </c:spPr>
            <c:dLblPos val="ctr"/>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cat>
            <c:numRef>
              <c:f>'6. Waterfall Chart'!$K$2:$K$6</c:f>
              <c:numCache>
                <c:formatCode>General</c:formatCode>
                <c:ptCount val="5"/>
                <c:pt idx="1">
                  <c:v>100</c:v>
                </c:pt>
                <c:pt idx="2">
                  <c:v>-30</c:v>
                </c:pt>
                <c:pt idx="3">
                  <c:v>-100</c:v>
                </c:pt>
              </c:numCache>
            </c:numRef>
          </c:cat>
          <c:val>
            <c:numRef>
              <c:f>'6. Waterfall Chart'!$H$2:$H$6</c:f>
              <c:numCache>
                <c:formatCode>General</c:formatCode>
                <c:ptCount val="5"/>
                <c:pt idx="0">
                  <c:v>0</c:v>
                </c:pt>
                <c:pt idx="1">
                  <c:v>#N/A</c:v>
                </c:pt>
                <c:pt idx="2">
                  <c:v>#N/A</c:v>
                </c:pt>
                <c:pt idx="3">
                  <c:v>#N/A</c:v>
                </c:pt>
              </c:numCache>
            </c:numRef>
          </c:val>
          <c:smooth val="0"/>
          <c:extLst>
            <c:ext xmlns:c16="http://schemas.microsoft.com/office/drawing/2014/chart" uri="{C3380CC4-5D6E-409C-BE32-E72D297353CC}">
              <c16:uniqueId val="{00000004-D67C-4224-8CAD-8A74E3E6C70F}"/>
            </c:ext>
          </c:extLst>
        </c:ser>
        <c:ser>
          <c:idx val="5"/>
          <c:order val="5"/>
          <c:tx>
            <c:strRef>
              <c:f>'6. Waterfall Chart'!$I$1</c:f>
              <c:strCache>
                <c:ptCount val="1"/>
                <c:pt idx="0">
                  <c:v>Above Y</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5-D67C-4224-8CAD-8A74E3E6C70F}"/>
                </c:ext>
              </c:extLst>
            </c:dLbl>
            <c:spPr>
              <a:noFill/>
              <a:ln>
                <a:noFill/>
              </a:ln>
              <a:effectLst/>
            </c:spPr>
            <c:txPr>
              <a:bodyPr wrap="square" lIns="38100" tIns="19050" rIns="38100" bIns="19050" anchor="ctr">
                <a:spAutoFit/>
              </a:bodyPr>
              <a:lstStyle/>
              <a:p>
                <a:pPr>
                  <a:defRPr>
                    <a:solidFill>
                      <a:schemeClr val="tx1">
                        <a:lumMod val="85000"/>
                        <a:lumOff val="15000"/>
                      </a:schemeClr>
                    </a:solidFill>
                  </a:defRPr>
                </a:pPr>
                <a:endParaRPr lang="en-US"/>
              </a:p>
            </c:txPr>
            <c:dLblPos val="t"/>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cat>
            <c:numRef>
              <c:f>'6. Waterfall Chart'!$K$2:$K$6</c:f>
              <c:numCache>
                <c:formatCode>General</c:formatCode>
                <c:ptCount val="5"/>
                <c:pt idx="1">
                  <c:v>100</c:v>
                </c:pt>
                <c:pt idx="2">
                  <c:v>-30</c:v>
                </c:pt>
                <c:pt idx="3">
                  <c:v>-100</c:v>
                </c:pt>
              </c:numCache>
            </c:numRef>
          </c:cat>
          <c:val>
            <c:numRef>
              <c:f>'6. Waterfall Chart'!$I$2:$I$6</c:f>
              <c:numCache>
                <c:formatCode>General</c:formatCode>
                <c:ptCount val="5"/>
                <c:pt idx="0">
                  <c:v>1</c:v>
                </c:pt>
                <c:pt idx="1">
                  <c:v>300</c:v>
                </c:pt>
                <c:pt idx="2">
                  <c:v>300</c:v>
                </c:pt>
                <c:pt idx="3">
                  <c:v>270</c:v>
                </c:pt>
              </c:numCache>
            </c:numRef>
          </c:val>
          <c:smooth val="0"/>
          <c:extLst>
            <c:ext xmlns:c16="http://schemas.microsoft.com/office/drawing/2014/chart" uri="{C3380CC4-5D6E-409C-BE32-E72D297353CC}">
              <c16:uniqueId val="{00000006-D67C-4224-8CAD-8A74E3E6C70F}"/>
            </c:ext>
          </c:extLst>
        </c:ser>
        <c:dLbls>
          <c:showLegendKey val="0"/>
          <c:showVal val="0"/>
          <c:showCatName val="0"/>
          <c:showSerName val="0"/>
          <c:showPercent val="0"/>
          <c:showBubbleSize val="0"/>
        </c:dLbls>
        <c:marker val="1"/>
        <c:smooth val="0"/>
        <c:axId val="251256832"/>
        <c:axId val="251242368"/>
      </c:lineChart>
      <c:scatterChart>
        <c:scatterStyle val="lineMarker"/>
        <c:varyColors val="0"/>
        <c:ser>
          <c:idx val="3"/>
          <c:order val="3"/>
          <c:tx>
            <c:strRef>
              <c:f>'6. Waterfall Chart'!$G$1</c:f>
              <c:strCache>
                <c:ptCount val="1"/>
                <c:pt idx="0">
                  <c:v>Line Y</c:v>
                </c:pt>
              </c:strCache>
            </c:strRef>
          </c:tx>
          <c:spPr>
            <a:ln w="19050">
              <a:noFill/>
            </a:ln>
          </c:spPr>
          <c:marker>
            <c:symbol val="none"/>
          </c:marker>
          <c:errBars>
            <c:errDir val="x"/>
            <c:errBarType val="both"/>
            <c:errValType val="fixedVal"/>
            <c:noEndCap val="1"/>
            <c:val val="0.83333333333333337"/>
          </c:errBars>
          <c:xVal>
            <c:numRef>
              <c:f>'6. Waterfall Chart'!$C$2:$C$6</c:f>
              <c:numCache>
                <c:formatCode>General</c:formatCode>
                <c:ptCount val="5"/>
                <c:pt idx="0">
                  <c:v>1.5</c:v>
                </c:pt>
                <c:pt idx="1">
                  <c:v>2.5</c:v>
                </c:pt>
                <c:pt idx="2">
                  <c:v>3.5</c:v>
                </c:pt>
                <c:pt idx="3">
                  <c:v>4.5</c:v>
                </c:pt>
              </c:numCache>
            </c:numRef>
          </c:xVal>
          <c:yVal>
            <c:numRef>
              <c:f>'6. Waterfall Chart'!$G$2:$G$6</c:f>
              <c:numCache>
                <c:formatCode>General</c:formatCode>
                <c:ptCount val="5"/>
                <c:pt idx="0">
                  <c:v>200</c:v>
                </c:pt>
                <c:pt idx="1">
                  <c:v>300</c:v>
                </c:pt>
                <c:pt idx="2">
                  <c:v>270</c:v>
                </c:pt>
                <c:pt idx="3">
                  <c:v>170</c:v>
                </c:pt>
              </c:numCache>
            </c:numRef>
          </c:yVal>
          <c:smooth val="0"/>
          <c:extLst>
            <c:ext xmlns:c16="http://schemas.microsoft.com/office/drawing/2014/chart" uri="{C3380CC4-5D6E-409C-BE32-E72D297353CC}">
              <c16:uniqueId val="{00000007-D67C-4224-8CAD-8A74E3E6C70F}"/>
            </c:ext>
          </c:extLst>
        </c:ser>
        <c:ser>
          <c:idx val="6"/>
          <c:order val="6"/>
          <c:tx>
            <c:strRef>
              <c:f>'6. Waterfall Chart'!$J$1</c:f>
              <c:strCache>
                <c:ptCount val="1"/>
                <c:pt idx="0">
                  <c:v>Below X</c:v>
                </c:pt>
              </c:strCache>
            </c:strRef>
          </c:tx>
          <c:spPr>
            <a:ln w="19050">
              <a:noFill/>
            </a:ln>
          </c:spPr>
          <c:marker>
            <c:symbol val="none"/>
          </c:marker>
          <c:xVal>
            <c:strRef>
              <c:f>'6. Waterfall Chart'!$A$2:$A$6</c:f>
              <c:strCache>
                <c:ptCount val="5"/>
                <c:pt idx="0">
                  <c:v>Starting Inventory</c:v>
                </c:pt>
                <c:pt idx="1">
                  <c:v>Received</c:v>
                </c:pt>
                <c:pt idx="2">
                  <c:v>Spoiled</c:v>
                </c:pt>
                <c:pt idx="3">
                  <c:v>Sold</c:v>
                </c:pt>
                <c:pt idx="4">
                  <c:v>Ending Inventory</c:v>
                </c:pt>
              </c:strCache>
            </c:strRef>
          </c:xVal>
          <c:yVal>
            <c:numRef>
              <c:f>'6. Waterfall Chart'!$J$2:$J$6</c:f>
              <c:numCache>
                <c:formatCode>General</c:formatCode>
                <c:ptCount val="5"/>
                <c:pt idx="0">
                  <c:v>1</c:v>
                </c:pt>
                <c:pt idx="1">
                  <c:v>200</c:v>
                </c:pt>
                <c:pt idx="2">
                  <c:v>270</c:v>
                </c:pt>
                <c:pt idx="3">
                  <c:v>170</c:v>
                </c:pt>
              </c:numCache>
            </c:numRef>
          </c:yVal>
          <c:smooth val="0"/>
          <c:extLst>
            <c:ext xmlns:c16="http://schemas.microsoft.com/office/drawing/2014/chart" uri="{C3380CC4-5D6E-409C-BE32-E72D297353CC}">
              <c16:uniqueId val="{00000008-D67C-4224-8CAD-8A74E3E6C70F}"/>
            </c:ext>
          </c:extLst>
        </c:ser>
        <c:dLbls>
          <c:showLegendKey val="0"/>
          <c:showVal val="0"/>
          <c:showCatName val="0"/>
          <c:showSerName val="0"/>
          <c:showPercent val="0"/>
          <c:showBubbleSize val="0"/>
        </c:dLbls>
        <c:axId val="251230848"/>
        <c:axId val="251232640"/>
      </c:scatterChart>
      <c:catAx>
        <c:axId val="251230848"/>
        <c:scaling>
          <c:orientation val="minMax"/>
        </c:scaling>
        <c:delete val="0"/>
        <c:axPos val="b"/>
        <c:numFmt formatCode="General" sourceLinked="1"/>
        <c:majorTickMark val="none"/>
        <c:minorTickMark val="none"/>
        <c:tickLblPos val="low"/>
        <c:spPr>
          <a:ln>
            <a:solidFill>
              <a:srgbClr val="A6A6A6"/>
            </a:solidFill>
          </a:ln>
        </c:spPr>
        <c:txPr>
          <a:bodyPr rot="0" vert="horz"/>
          <a:lstStyle/>
          <a:p>
            <a:pPr>
              <a:defRPr>
                <a:solidFill>
                  <a:schemeClr val="tx1">
                    <a:lumMod val="85000"/>
                    <a:lumOff val="15000"/>
                  </a:schemeClr>
                </a:solidFill>
              </a:defRPr>
            </a:pPr>
            <a:endParaRPr lang="en-US"/>
          </a:p>
        </c:txPr>
        <c:crossAx val="251232640"/>
        <c:crosses val="autoZero"/>
        <c:auto val="0"/>
        <c:lblAlgn val="ctr"/>
        <c:lblOffset val="100"/>
        <c:tickLblSkip val="1"/>
        <c:noMultiLvlLbl val="0"/>
      </c:catAx>
      <c:valAx>
        <c:axId val="251232640"/>
        <c:scaling>
          <c:orientation val="minMax"/>
        </c:scaling>
        <c:delete val="0"/>
        <c:axPos val="l"/>
        <c:numFmt formatCode="General;\-General;;" sourceLinked="1"/>
        <c:majorTickMark val="out"/>
        <c:minorTickMark val="none"/>
        <c:tickLblPos val="nextTo"/>
        <c:spPr>
          <a:ln>
            <a:solidFill>
              <a:srgbClr val="A6A6A6"/>
            </a:solidFill>
          </a:ln>
        </c:spPr>
        <c:txPr>
          <a:bodyPr/>
          <a:lstStyle/>
          <a:p>
            <a:pPr>
              <a:defRPr>
                <a:solidFill>
                  <a:schemeClr val="tx1">
                    <a:lumMod val="85000"/>
                    <a:lumOff val="15000"/>
                  </a:schemeClr>
                </a:solidFill>
              </a:defRPr>
            </a:pPr>
            <a:endParaRPr lang="en-US"/>
          </a:p>
        </c:txPr>
        <c:crossAx val="251230848"/>
        <c:crosses val="autoZero"/>
        <c:crossBetween val="between"/>
      </c:valAx>
      <c:valAx>
        <c:axId val="251242368"/>
        <c:scaling>
          <c:orientation val="minMax"/>
        </c:scaling>
        <c:delete val="1"/>
        <c:axPos val="r"/>
        <c:numFmt formatCode="General" sourceLinked="1"/>
        <c:majorTickMark val="out"/>
        <c:minorTickMark val="none"/>
        <c:tickLblPos val="nextTo"/>
        <c:crossAx val="251256832"/>
        <c:crosses val="max"/>
        <c:crossBetween val="between"/>
      </c:valAx>
      <c:catAx>
        <c:axId val="251256832"/>
        <c:scaling>
          <c:orientation val="minMax"/>
        </c:scaling>
        <c:delete val="1"/>
        <c:axPos val="b"/>
        <c:numFmt formatCode="General" sourceLinked="1"/>
        <c:majorTickMark val="out"/>
        <c:minorTickMark val="none"/>
        <c:tickLblPos val="nextTo"/>
        <c:crossAx val="251242368"/>
        <c:crosses val="autoZero"/>
        <c:auto val="1"/>
        <c:lblAlgn val="ctr"/>
        <c:lblOffset val="100"/>
        <c:noMultiLvlLbl val="0"/>
      </c:catAx>
      <c:spPr>
        <a:noFill/>
        <a:ln>
          <a:noFill/>
        </a:ln>
        <a:effectLst/>
        <a:extLst>
          <a:ext uri="{909E8E84-426E-40DD-AFC4-6F175D3DCCD1}">
            <a14:hiddenFill xmlns:a14="http://schemas.microsoft.com/office/drawing/2010/main">
              <a:solidFill>
                <a:sysClr val="window" lastClr="FFFFFF"/>
              </a:solidFill>
            </a14:hiddenFill>
          </a:ext>
          <a:ext uri="{91240B29-F687-4F45-9708-019B960494DF}">
            <a14:hiddenLine xmlns:a14="http://schemas.microsoft.com/office/drawing/2010/main">
              <a:noFill/>
            </a14:hiddenLine>
          </a:ext>
        </a:extLst>
      </c:spPr>
    </c:plotArea>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4.6296296296296294E-3"/>
          <c:w val="0.9948320413436692"/>
          <c:h val="0.99537037037037035"/>
        </c:manualLayout>
      </c:layout>
      <c:scatterChart>
        <c:scatterStyle val="lineMarker"/>
        <c:varyColors val="0"/>
        <c:ser>
          <c:idx val="0"/>
          <c:order val="0"/>
          <c:spPr>
            <a:ln w="12700" cap="rnd">
              <a:solidFill>
                <a:schemeClr val="accent1"/>
              </a:solidFill>
              <a:round/>
            </a:ln>
            <a:effectLst/>
          </c:spPr>
          <c:marker>
            <c:symbol val="none"/>
          </c:marker>
          <c:xVal>
            <c:numRef>
              <c:f>'6. Pivot'!$J$6:$J$7</c:f>
              <c:numCache>
                <c:formatCode>General</c:formatCode>
                <c:ptCount val="2"/>
                <c:pt idx="0">
                  <c:v>2.5</c:v>
                </c:pt>
                <c:pt idx="1">
                  <c:v>2.5</c:v>
                </c:pt>
              </c:numCache>
            </c:numRef>
          </c:xVal>
          <c:yVal>
            <c:numRef>
              <c:f>'6. Pivot'!$K$6:$K$7</c:f>
              <c:numCache>
                <c:formatCode>General</c:formatCode>
                <c:ptCount val="2"/>
                <c:pt idx="0">
                  <c:v>0</c:v>
                </c:pt>
                <c:pt idx="1">
                  <c:v>1</c:v>
                </c:pt>
              </c:numCache>
            </c:numRef>
          </c:yVal>
          <c:smooth val="0"/>
          <c:extLst>
            <c:ext xmlns:c16="http://schemas.microsoft.com/office/drawing/2014/chart" uri="{C3380CC4-5D6E-409C-BE32-E72D297353CC}">
              <c16:uniqueId val="{00000000-76CB-4486-AB6E-A69F37EAA35C}"/>
            </c:ext>
          </c:extLst>
        </c:ser>
        <c:dLbls>
          <c:showLegendKey val="0"/>
          <c:showVal val="0"/>
          <c:showCatName val="0"/>
          <c:showSerName val="0"/>
          <c:showPercent val="0"/>
          <c:showBubbleSize val="0"/>
        </c:dLbls>
        <c:axId val="480138752"/>
        <c:axId val="480140288"/>
      </c:scatterChart>
      <c:valAx>
        <c:axId val="480138752"/>
        <c:scaling>
          <c:orientation val="minMax"/>
          <c:max val="4"/>
          <c:min val="0"/>
        </c:scaling>
        <c:delete val="1"/>
        <c:axPos val="b"/>
        <c:numFmt formatCode="General" sourceLinked="1"/>
        <c:majorTickMark val="out"/>
        <c:minorTickMark val="none"/>
        <c:tickLblPos val="nextTo"/>
        <c:crossAx val="480140288"/>
        <c:crosses val="autoZero"/>
        <c:crossBetween val="midCat"/>
      </c:valAx>
      <c:valAx>
        <c:axId val="480140288"/>
        <c:scaling>
          <c:orientation val="minMax"/>
          <c:max val="1"/>
          <c:min val="0"/>
        </c:scaling>
        <c:delete val="1"/>
        <c:axPos val="l"/>
        <c:numFmt formatCode="General" sourceLinked="1"/>
        <c:majorTickMark val="out"/>
        <c:minorTickMark val="none"/>
        <c:tickLblPos val="nextTo"/>
        <c:crossAx val="480138752"/>
        <c:crosses val="autoZero"/>
        <c:crossBetween val="midCat"/>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pPr>
            <a:r>
              <a:rPr lang="en-US" sz="1400" b="0"/>
              <a:t>COLUMN CHART - Annual</a:t>
            </a:r>
            <a:r>
              <a:rPr lang="en-US" sz="1400" b="0" baseline="0"/>
              <a:t> Sales by Region</a:t>
            </a:r>
          </a:p>
        </c:rich>
      </c:tx>
      <c:layout>
        <c:manualLayout>
          <c:xMode val="edge"/>
          <c:yMode val="edge"/>
          <c:x val="4.1902668416447929E-2"/>
          <c:y val="1.3888888888888888E-2"/>
        </c:manualLayout>
      </c:layout>
      <c:overlay val="0"/>
    </c:title>
    <c:autoTitleDeleted val="0"/>
    <c:plotArea>
      <c:layout>
        <c:manualLayout>
          <c:layoutTarget val="inner"/>
          <c:xMode val="edge"/>
          <c:yMode val="edge"/>
          <c:x val="3.0555555555555555E-2"/>
          <c:y val="0.15842312569335401"/>
          <c:w val="0.93888888888888888"/>
          <c:h val="0.72559708718914762"/>
        </c:manualLayout>
      </c:layout>
      <c:barChart>
        <c:barDir val="col"/>
        <c:grouping val="stacked"/>
        <c:varyColors val="0"/>
        <c:ser>
          <c:idx val="0"/>
          <c:order val="0"/>
          <c:tx>
            <c:strRef>
              <c:f>'7. Variance on Clustered'!$F$64</c:f>
              <c:strCache>
                <c:ptCount val="1"/>
                <c:pt idx="0">
                  <c:v>Base Variance</c:v>
                </c:pt>
              </c:strCache>
            </c:strRef>
          </c:tx>
          <c:spPr>
            <a:noFill/>
          </c:spPr>
          <c:invertIfNegative val="0"/>
          <c:cat>
            <c:strRef>
              <c:f>'7. Variance on Clustered'!$B$65:$B$68</c:f>
              <c:strCache>
                <c:ptCount val="4"/>
                <c:pt idx="0">
                  <c:v>North</c:v>
                </c:pt>
                <c:pt idx="1">
                  <c:v>South</c:v>
                </c:pt>
                <c:pt idx="2">
                  <c:v>East</c:v>
                </c:pt>
                <c:pt idx="3">
                  <c:v>West</c:v>
                </c:pt>
              </c:strCache>
            </c:strRef>
          </c:cat>
          <c:val>
            <c:numRef>
              <c:f>'7. Variance on Clustered'!$F$65:$F$68</c:f>
              <c:numCache>
                <c:formatCode>_(* #,##0_);_(* \(#,##0\);_(* "-"_);_(@_)</c:formatCode>
                <c:ptCount val="4"/>
                <c:pt idx="0">
                  <c:v>1300</c:v>
                </c:pt>
                <c:pt idx="1">
                  <c:v>1500</c:v>
                </c:pt>
                <c:pt idx="2">
                  <c:v>1100</c:v>
                </c:pt>
                <c:pt idx="3">
                  <c:v>2050</c:v>
                </c:pt>
              </c:numCache>
            </c:numRef>
          </c:val>
          <c:extLst>
            <c:ext xmlns:c16="http://schemas.microsoft.com/office/drawing/2014/chart" uri="{C3380CC4-5D6E-409C-BE32-E72D297353CC}">
              <c16:uniqueId val="{00000000-35B1-4008-A9AB-E6670DA8AA8A}"/>
            </c:ext>
          </c:extLst>
        </c:ser>
        <c:ser>
          <c:idx val="1"/>
          <c:order val="1"/>
          <c:tx>
            <c:strRef>
              <c:f>'7. Variance on Clustered'!$G$64</c:f>
              <c:strCache>
                <c:ptCount val="1"/>
                <c:pt idx="0">
                  <c:v>Positive Variance</c:v>
                </c:pt>
              </c:strCache>
            </c:strRef>
          </c:tx>
          <c:spPr>
            <a:solidFill>
              <a:schemeClr val="accent2">
                <a:lumMod val="40000"/>
                <a:lumOff val="60000"/>
              </a:schemeClr>
            </a:solidFill>
            <a:ln>
              <a:solidFill>
                <a:schemeClr val="accent2"/>
              </a:solidFill>
              <a:prstDash val="sysDash"/>
            </a:ln>
          </c:spPr>
          <c:invertIfNegative val="0"/>
          <c:dLbls>
            <c:dLbl>
              <c:idx val="0"/>
              <c:layout>
                <c:manualLayout>
                  <c:x val="-3.6111111111111108E-2"/>
                  <c:y val="-7.3110834643963896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1-4008-A9AB-E6670DA8AA8A}"/>
                </c:ext>
              </c:extLst>
            </c:dLbl>
            <c:dLbl>
              <c:idx val="2"/>
              <c:layout>
                <c:manualLayout>
                  <c:x val="-4.1666666666666664E-2"/>
                  <c:y val="-9.1620946751671914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1-4008-A9AB-E6670DA8AA8A}"/>
                </c:ext>
              </c:extLst>
            </c:dLbl>
            <c:dLbl>
              <c:idx val="3"/>
              <c:layout>
                <c:manualLayout>
                  <c:x val="-3.6111329833770779E-2"/>
                  <c:y val="-5.859903770964317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5B1-4008-A9AB-E6670DA8AA8A}"/>
                </c:ext>
              </c:extLst>
            </c:dLbl>
            <c:spPr>
              <a:noFill/>
              <a:ln>
                <a:noFill/>
              </a:ln>
              <a:effectLst/>
            </c:spPr>
            <c:txPr>
              <a:bodyPr/>
              <a:lstStyle/>
              <a:p>
                <a:pPr>
                  <a:defRPr b="1">
                    <a:solidFill>
                      <a:schemeClr val="accent2">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Clustered'!$G$65:$G$68</c:f>
              <c:numCache>
                <c:formatCode>_(* #,##0_);_(* \(#,##0\);_(* ""_);_(@_)</c:formatCode>
                <c:ptCount val="4"/>
                <c:pt idx="0">
                  <c:v>300</c:v>
                </c:pt>
                <c:pt idx="1">
                  <c:v>0</c:v>
                </c:pt>
                <c:pt idx="2">
                  <c:v>400</c:v>
                </c:pt>
                <c:pt idx="3">
                  <c:v>200</c:v>
                </c:pt>
              </c:numCache>
            </c:numRef>
          </c:val>
          <c:extLst>
            <c:ext xmlns:c16="http://schemas.microsoft.com/office/drawing/2014/chart" uri="{C3380CC4-5D6E-409C-BE32-E72D297353CC}">
              <c16:uniqueId val="{00000004-35B1-4008-A9AB-E6670DA8AA8A}"/>
            </c:ext>
          </c:extLst>
        </c:ser>
        <c:ser>
          <c:idx val="2"/>
          <c:order val="2"/>
          <c:tx>
            <c:strRef>
              <c:f>'7. Variance on Clustered'!$H$64</c:f>
              <c:strCache>
                <c:ptCount val="1"/>
                <c:pt idx="0">
                  <c:v>Negative Variance</c:v>
                </c:pt>
              </c:strCache>
            </c:strRef>
          </c:tx>
          <c:spPr>
            <a:solidFill>
              <a:schemeClr val="accent6">
                <a:lumMod val="40000"/>
                <a:lumOff val="60000"/>
              </a:schemeClr>
            </a:solidFill>
            <a:ln>
              <a:solidFill>
                <a:schemeClr val="accent6"/>
              </a:solidFill>
              <a:prstDash val="sysDash"/>
            </a:ln>
          </c:spPr>
          <c:invertIfNegative val="0"/>
          <c:dLbls>
            <c:dLbl>
              <c:idx val="1"/>
              <c:layout>
                <c:manualLayout>
                  <c:x val="3.6111111111111108E-2"/>
                  <c:y val="-6.5854936176803575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1-4008-A9AB-E6670DA8AA8A}"/>
                </c:ext>
              </c:extLst>
            </c:dLbl>
            <c:spPr>
              <a:noFill/>
              <a:ln>
                <a:noFill/>
              </a:ln>
              <a:effectLst/>
            </c:spPr>
            <c:txPr>
              <a:bodyPr/>
              <a:lstStyle/>
              <a:p>
                <a:pPr>
                  <a:defRPr b="1">
                    <a:solidFill>
                      <a:schemeClr val="accent6">
                        <a:lumMod val="75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Clustered'!$H$65:$H$68</c:f>
              <c:numCache>
                <c:formatCode>_(* #,##0_);_(* \(#,##0\);_(* ""_);_(@_)</c:formatCode>
                <c:ptCount val="4"/>
                <c:pt idx="0">
                  <c:v>0</c:v>
                </c:pt>
                <c:pt idx="1">
                  <c:v>250</c:v>
                </c:pt>
                <c:pt idx="2">
                  <c:v>0</c:v>
                </c:pt>
                <c:pt idx="3">
                  <c:v>0</c:v>
                </c:pt>
              </c:numCache>
            </c:numRef>
          </c:val>
          <c:extLst>
            <c:ext xmlns:c16="http://schemas.microsoft.com/office/drawing/2014/chart" uri="{C3380CC4-5D6E-409C-BE32-E72D297353CC}">
              <c16:uniqueId val="{00000006-35B1-4008-A9AB-E6670DA8AA8A}"/>
            </c:ext>
          </c:extLst>
        </c:ser>
        <c:dLbls>
          <c:showLegendKey val="0"/>
          <c:showVal val="0"/>
          <c:showCatName val="0"/>
          <c:showSerName val="0"/>
          <c:showPercent val="0"/>
          <c:showBubbleSize val="0"/>
        </c:dLbls>
        <c:gapWidth val="60"/>
        <c:overlap val="100"/>
        <c:axId val="93377664"/>
        <c:axId val="93393664"/>
      </c:barChart>
      <c:barChart>
        <c:barDir val="col"/>
        <c:grouping val="clustered"/>
        <c:varyColors val="0"/>
        <c:ser>
          <c:idx val="3"/>
          <c:order val="3"/>
          <c:tx>
            <c:strRef>
              <c:f>'7. Variance on Clustered'!$C$64</c:f>
              <c:strCache>
                <c:ptCount val="1"/>
                <c:pt idx="0">
                  <c:v>Budget</c:v>
                </c:pt>
              </c:strCache>
            </c:strRef>
          </c:tx>
          <c:spPr>
            <a:solidFill>
              <a:schemeClr val="bg1">
                <a:lumMod val="9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'7. Variance on Clustered'!$C$65:$C$68</c:f>
              <c:numCache>
                <c:formatCode>_(* #,##0_);_(* \(#,##0\);_(* "-"_);_(@_)</c:formatCode>
                <c:ptCount val="4"/>
                <c:pt idx="0">
                  <c:v>1300</c:v>
                </c:pt>
                <c:pt idx="1">
                  <c:v>1750</c:v>
                </c:pt>
                <c:pt idx="2">
                  <c:v>1100</c:v>
                </c:pt>
                <c:pt idx="3">
                  <c:v>2050</c:v>
                </c:pt>
              </c:numCache>
            </c:numRef>
          </c:val>
          <c:extLst>
            <c:ext xmlns:c16="http://schemas.microsoft.com/office/drawing/2014/chart" uri="{C3380CC4-5D6E-409C-BE32-E72D297353CC}">
              <c16:uniqueId val="{00000007-35B1-4008-A9AB-E6670DA8AA8A}"/>
            </c:ext>
          </c:extLst>
        </c:ser>
        <c:ser>
          <c:idx val="4"/>
          <c:order val="4"/>
          <c:tx>
            <c:strRef>
              <c:f>'7. Variance on Clustered'!$D$64</c:f>
              <c:strCache>
                <c:ptCount val="1"/>
                <c:pt idx="0">
                  <c:v>Actual</c:v>
                </c:pt>
              </c:strCache>
            </c:strRef>
          </c:tx>
          <c:spPr>
            <a:solidFill>
              <a:schemeClr val="bg1">
                <a:lumMod val="8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'7. Variance on Clustered'!$D$65:$D$68</c:f>
              <c:numCache>
                <c:formatCode>_(* #,##0_);_(* \(#,##0\);_(* "-"_);_(@_)</c:formatCode>
                <c:ptCount val="4"/>
                <c:pt idx="0">
                  <c:v>1600</c:v>
                </c:pt>
                <c:pt idx="1">
                  <c:v>1500</c:v>
                </c:pt>
                <c:pt idx="2">
                  <c:v>1500</c:v>
                </c:pt>
                <c:pt idx="3">
                  <c:v>2250</c:v>
                </c:pt>
              </c:numCache>
            </c:numRef>
          </c:val>
          <c:extLst>
            <c:ext xmlns:c16="http://schemas.microsoft.com/office/drawing/2014/chart" uri="{C3380CC4-5D6E-409C-BE32-E72D297353CC}">
              <c16:uniqueId val="{00000008-35B1-4008-A9AB-E6670DA8AA8A}"/>
            </c:ext>
          </c:extLst>
        </c:ser>
        <c:dLbls>
          <c:showLegendKey val="0"/>
          <c:showVal val="0"/>
          <c:showCatName val="0"/>
          <c:showSerName val="0"/>
          <c:showPercent val="0"/>
          <c:showBubbleSize val="0"/>
        </c:dLbls>
        <c:gapWidth val="70"/>
        <c:axId val="415900032"/>
        <c:axId val="277608704"/>
      </c:barChart>
      <c:catAx>
        <c:axId val="93377664"/>
        <c:scaling>
          <c:orientation val="minMax"/>
        </c:scaling>
        <c:delete val="0"/>
        <c:axPos val="b"/>
        <c:numFmt formatCode="General" sourceLinked="0"/>
        <c:majorTickMark val="none"/>
        <c:minorTickMark val="none"/>
        <c:tickLblPos val="nextTo"/>
        <c:crossAx val="93393664"/>
        <c:crosses val="autoZero"/>
        <c:auto val="1"/>
        <c:lblAlgn val="ctr"/>
        <c:lblOffset val="100"/>
        <c:noMultiLvlLbl val="0"/>
      </c:catAx>
      <c:valAx>
        <c:axId val="93393664"/>
        <c:scaling>
          <c:orientation val="minMax"/>
        </c:scaling>
        <c:delete val="1"/>
        <c:axPos val="l"/>
        <c:numFmt formatCode="_(* #,##0_);_(* \(#,##0\);_(* &quot;-&quot;_);_(@_)" sourceLinked="1"/>
        <c:majorTickMark val="out"/>
        <c:minorTickMark val="none"/>
        <c:tickLblPos val="nextTo"/>
        <c:crossAx val="93377664"/>
        <c:crosses val="autoZero"/>
        <c:crossBetween val="between"/>
      </c:valAx>
      <c:valAx>
        <c:axId val="277608704"/>
        <c:scaling>
          <c:orientation val="minMax"/>
        </c:scaling>
        <c:delete val="1"/>
        <c:axPos val="r"/>
        <c:numFmt formatCode="_(* #,##0_);_(* \(#,##0\);_(* &quot;-&quot;_);_(@_)" sourceLinked="1"/>
        <c:majorTickMark val="out"/>
        <c:minorTickMark val="none"/>
        <c:tickLblPos val="nextTo"/>
        <c:crossAx val="415900032"/>
        <c:crosses val="max"/>
        <c:crossBetween val="between"/>
      </c:valAx>
      <c:catAx>
        <c:axId val="415900032"/>
        <c:scaling>
          <c:orientation val="minMax"/>
        </c:scaling>
        <c:delete val="1"/>
        <c:axPos val="b"/>
        <c:majorTickMark val="out"/>
        <c:minorTickMark val="none"/>
        <c:tickLblPos val="nextTo"/>
        <c:crossAx val="277608704"/>
        <c:crosses val="autoZero"/>
        <c:auto val="1"/>
        <c:lblAlgn val="ctr"/>
        <c:lblOffset val="100"/>
        <c:noMultiLvlLbl val="0"/>
      </c:catAx>
    </c:plotArea>
    <c:legend>
      <c:legendPos val="t"/>
      <c:legendEntry>
        <c:idx val="0"/>
        <c:delete val="1"/>
      </c:legendEntry>
      <c:legendEntry>
        <c:idx val="1"/>
        <c:delete val="1"/>
      </c:legendEntry>
      <c:legendEntry>
        <c:idx val="2"/>
        <c:delete val="1"/>
      </c:legendEntry>
      <c:layout>
        <c:manualLayout>
          <c:xMode val="edge"/>
          <c:yMode val="edge"/>
          <c:x val="2.7798556430446198E-2"/>
          <c:y val="8.7123038933597935E-2"/>
          <c:w val="0.2555139982502187"/>
          <c:h val="7.2295494410984359E-2"/>
        </c:manualLayout>
      </c:layout>
      <c:overlay val="0"/>
    </c:legend>
    <c:plotVisOnly val="1"/>
    <c:dispBlanksAs val="gap"/>
    <c:showDLblsOverMax val="0"/>
  </c:chart>
  <c:spPr>
    <a:ln>
      <a:solidFill>
        <a:schemeClr val="bg1">
          <a:lumMod val="85000"/>
        </a:schemeClr>
      </a:solid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Actual vs Targets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'8. Actual vs Target'!$B$37</c:f>
              <c:strCache>
                <c:ptCount val="1"/>
                <c:pt idx="0">
                  <c:v>Actual</c:v>
                </c:pt>
              </c:strCache>
            </c:strRef>
          </c:tx>
          <c:spPr>
            <a:solidFill>
              <a:schemeClr val="bg1">
                <a:lumMod val="85000"/>
              </a:schemeClr>
            </a:solidFill>
            <a:ln>
              <a:noFill/>
            </a:ln>
            <a:effectLst/>
          </c:spPr>
          <c:invertIfNegative val="0"/>
          <c:cat>
            <c:strRef>
              <c:f>'8. Actual vs Target'!$A$38:$A$41</c:f>
              <c:strCache>
                <c:ptCount val="4"/>
                <c:pt idx="0">
                  <c:v>North</c:v>
                </c:pt>
                <c:pt idx="1">
                  <c:v>South</c:v>
                </c:pt>
                <c:pt idx="2">
                  <c:v>East</c:v>
                </c:pt>
                <c:pt idx="3">
                  <c:v>West</c:v>
                </c:pt>
              </c:strCache>
            </c:strRef>
          </c:cat>
          <c:val>
            <c:numRef>
              <c:f>'8. Actual vs Target'!$B$38:$B$41</c:f>
              <c:numCache>
                <c:formatCode>General</c:formatCode>
                <c:ptCount val="4"/>
                <c:pt idx="0">
                  <c:v>120</c:v>
                </c:pt>
                <c:pt idx="1">
                  <c:v>310</c:v>
                </c:pt>
                <c:pt idx="2">
                  <c:v>175</c:v>
                </c:pt>
                <c:pt idx="3">
                  <c:v>125</c:v>
                </c:pt>
              </c:numCache>
            </c:numRef>
          </c:val>
          <c:extLst>
            <c:ext xmlns:c16="http://schemas.microsoft.com/office/drawing/2014/chart" uri="{C3380CC4-5D6E-409C-BE32-E72D297353CC}">
              <c16:uniqueId val="{00000000-6741-411A-B5F7-D1D27FE2E62A}"/>
            </c:ext>
          </c:extLst>
        </c:ser>
        <c:ser>
          <c:idx val="1"/>
          <c:order val="1"/>
          <c:tx>
            <c:strRef>
              <c:f>'8. Actual vs Target'!$C$37</c:f>
              <c:strCache>
                <c:ptCount val="1"/>
                <c:pt idx="0">
                  <c:v>Budget</c:v>
                </c:pt>
              </c:strCache>
            </c:strRef>
          </c:tx>
          <c:spPr>
            <a:noFill/>
            <a:ln w="44450">
              <a:solidFill>
                <a:schemeClr val="tx2"/>
              </a:solidFill>
            </a:ln>
            <a:effectLst/>
          </c:spPr>
          <c:invertIfNegative val="0"/>
          <c:cat>
            <c:strRef>
              <c:f>'8. Actual vs Target'!$A$38:$A$41</c:f>
              <c:strCache>
                <c:ptCount val="4"/>
                <c:pt idx="0">
                  <c:v>North</c:v>
                </c:pt>
                <c:pt idx="1">
                  <c:v>South</c:v>
                </c:pt>
                <c:pt idx="2">
                  <c:v>East</c:v>
                </c:pt>
                <c:pt idx="3">
                  <c:v>West</c:v>
                </c:pt>
              </c:strCache>
            </c:strRef>
          </c:cat>
          <c:val>
            <c:numRef>
              <c:f>'8. Actual vs Target'!$C$38:$C$41</c:f>
              <c:numCache>
                <c:formatCode>General</c:formatCode>
                <c:ptCount val="4"/>
                <c:pt idx="0">
                  <c:v>200</c:v>
                </c:pt>
                <c:pt idx="1">
                  <c:v>300</c:v>
                </c:pt>
                <c:pt idx="2">
                  <c:v>400</c:v>
                </c:pt>
                <c:pt idx="3">
                  <c:v>200</c:v>
                </c:pt>
              </c:numCache>
            </c:numRef>
          </c:val>
          <c:extLst>
            <c:ext xmlns:c16="http://schemas.microsoft.com/office/drawing/2014/chart" uri="{C3380CC4-5D6E-409C-BE32-E72D297353CC}">
              <c16:uniqueId val="{00000001-6741-411A-B5F7-D1D27FE2E62A}"/>
            </c:ext>
          </c:extLst>
        </c:ser>
        <c:ser>
          <c:idx val="2"/>
          <c:order val="2"/>
          <c:tx>
            <c:strRef>
              <c:f>'8. Actual vs Target'!$D$37</c:f>
              <c:strCache>
                <c:ptCount val="1"/>
                <c:pt idx="0">
                  <c:v>Forecast</c:v>
                </c:pt>
              </c:strCache>
            </c:strRef>
          </c:tx>
          <c:spPr>
            <a:noFill/>
            <a:ln w="19050" cmpd="sng">
              <a:solidFill>
                <a:srgbClr val="00B0F0"/>
              </a:solidFill>
              <a:prstDash val="solid"/>
            </a:ln>
            <a:effectLst/>
          </c:spPr>
          <c:invertIfNegative val="0"/>
          <c:cat>
            <c:strRef>
              <c:f>'8. Actual vs Target'!$A$38:$A$41</c:f>
              <c:strCache>
                <c:ptCount val="4"/>
                <c:pt idx="0">
                  <c:v>North</c:v>
                </c:pt>
                <c:pt idx="1">
                  <c:v>South</c:v>
                </c:pt>
                <c:pt idx="2">
                  <c:v>East</c:v>
                </c:pt>
                <c:pt idx="3">
                  <c:v>West</c:v>
                </c:pt>
              </c:strCache>
            </c:strRef>
          </c:cat>
          <c:val>
            <c:numRef>
              <c:f>'8. Actual vs Target'!$D$38:$D$41</c:f>
              <c:numCache>
                <c:formatCode>General</c:formatCode>
                <c:ptCount val="4"/>
                <c:pt idx="0">
                  <c:v>85</c:v>
                </c:pt>
                <c:pt idx="1">
                  <c:v>325</c:v>
                </c:pt>
                <c:pt idx="2">
                  <c:v>250</c:v>
                </c:pt>
                <c:pt idx="3">
                  <c:v>200</c:v>
                </c:pt>
              </c:numCache>
            </c:numRef>
          </c:val>
          <c:extLst>
            <c:ext xmlns:c16="http://schemas.microsoft.com/office/drawing/2014/chart" uri="{C3380CC4-5D6E-409C-BE32-E72D297353CC}">
              <c16:uniqueId val="{00000002-6741-411A-B5F7-D1D27FE2E62A}"/>
            </c:ext>
          </c:extLst>
        </c:ser>
        <c:ser>
          <c:idx val="3"/>
          <c:order val="3"/>
          <c:tx>
            <c:strRef>
              <c:f>'8. Actual vs Target'!$E$37</c:f>
              <c:strCache>
                <c:ptCount val="1"/>
                <c:pt idx="0">
                  <c:v>Max Invisible</c:v>
                </c:pt>
              </c:strCache>
            </c:strRef>
          </c:tx>
          <c:spPr>
            <a:noFill/>
            <a:ln w="44450">
              <a:solidFill>
                <a:schemeClr val="bg1"/>
              </a:solidFill>
            </a:ln>
            <a:effectLst/>
          </c:spPr>
          <c:invertIfNegative val="0"/>
          <c:cat>
            <c:strRef>
              <c:f>'8. Actual vs Target'!$A$38:$A$41</c:f>
              <c:strCache>
                <c:ptCount val="4"/>
                <c:pt idx="0">
                  <c:v>North</c:v>
                </c:pt>
                <c:pt idx="1">
                  <c:v>South</c:v>
                </c:pt>
                <c:pt idx="2">
                  <c:v>East</c:v>
                </c:pt>
                <c:pt idx="3">
                  <c:v>West</c:v>
                </c:pt>
              </c:strCache>
            </c:strRef>
          </c:cat>
          <c:val>
            <c:numRef>
              <c:f>'8. Actual vs Target'!$E$38:$E$41</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3-6741-411A-B5F7-D1D27FE2E62A}"/>
            </c:ext>
          </c:extLst>
        </c:ser>
        <c:ser>
          <c:idx val="4"/>
          <c:order val="4"/>
          <c:tx>
            <c:strRef>
              <c:f>'8. Actual vs Target'!$F$37</c:f>
              <c:strCache>
                <c:ptCount val="1"/>
                <c:pt idx="0">
                  <c:v>Max Outline</c:v>
                </c:pt>
              </c:strCache>
            </c:strRef>
          </c:tx>
          <c:spPr>
            <a:noFill/>
            <a:ln>
              <a:solidFill>
                <a:schemeClr val="bg1">
                  <a:lumMod val="85000"/>
                </a:schemeClr>
              </a:solidFill>
              <a:prstDash val="sysDash"/>
            </a:ln>
            <a:effectLst/>
          </c:spPr>
          <c:invertIfNegative val="0"/>
          <c:cat>
            <c:strRef>
              <c:f>'8. Actual vs Target'!$A$38:$A$41</c:f>
              <c:strCache>
                <c:ptCount val="4"/>
                <c:pt idx="0">
                  <c:v>North</c:v>
                </c:pt>
                <c:pt idx="1">
                  <c:v>South</c:v>
                </c:pt>
                <c:pt idx="2">
                  <c:v>East</c:v>
                </c:pt>
                <c:pt idx="3">
                  <c:v>West</c:v>
                </c:pt>
              </c:strCache>
            </c:strRef>
          </c:cat>
          <c:val>
            <c:numRef>
              <c:f>'8. Actual vs Target'!$F$38:$F$41</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4-6741-411A-B5F7-D1D27FE2E62A}"/>
            </c:ext>
          </c:extLst>
        </c:ser>
        <c:dLbls>
          <c:showLegendKey val="0"/>
          <c:showVal val="0"/>
          <c:showCatName val="0"/>
          <c:showSerName val="0"/>
          <c:showPercent val="0"/>
          <c:showBubbleSize val="0"/>
        </c:dLbls>
        <c:gapWidth val="146"/>
        <c:overlap val="100"/>
        <c:axId val="212008191"/>
        <c:axId val="410201903"/>
      </c:barChart>
      <c:catAx>
        <c:axId val="212008191"/>
        <c:scaling>
          <c:orientation val="minMax"/>
        </c:scaling>
        <c:delete val="0"/>
        <c:axPos val="l"/>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410201903"/>
        <c:crosses val="autoZero"/>
        <c:auto val="1"/>
        <c:lblAlgn val="ctr"/>
        <c:lblOffset val="100"/>
        <c:noMultiLvlLbl val="0"/>
      </c:catAx>
      <c:valAx>
        <c:axId val="410201903"/>
        <c:scaling>
          <c:orientation val="minMax"/>
          <c:max val="450"/>
        </c:scaling>
        <c:delete val="0"/>
        <c:axPos val="b"/>
        <c:numFmt formatCode="General" sourceLinked="1"/>
        <c:majorTickMark val="in"/>
        <c:minorTickMark val="none"/>
        <c:tickLblPos val="nextTo"/>
        <c:spPr>
          <a:noFill/>
          <a:ln>
            <a:solidFill>
              <a:schemeClr val="bg1">
                <a:lumMod val="85000"/>
              </a:schemeClr>
            </a:solid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212008191"/>
        <c:crosses val="autoZero"/>
        <c:crossBetween val="between"/>
      </c:valAx>
      <c:spPr>
        <a:noFill/>
        <a:ln>
          <a:noFill/>
        </a:ln>
        <a:effectLst/>
      </c:spPr>
    </c:plotArea>
    <c:legend>
      <c:legendPos val="t"/>
      <c:legendEntry>
        <c:idx val="0"/>
        <c:delete val="1"/>
      </c:legendEntry>
      <c:legendEntry>
        <c:idx val="1"/>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Region</a:t>
            </a:r>
          </a:p>
        </c:rich>
      </c:tx>
      <c:layout>
        <c:manualLayout>
          <c:xMode val="edge"/>
          <c:yMode val="edge"/>
          <c:x val="0.36908841863517061"/>
          <c:y val="3.73482836258066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4626804461942259E-2"/>
          <c:y val="0.26989575417653794"/>
          <c:w val="0.83769176509186349"/>
          <c:h val="0.62669067151625801"/>
        </c:manualLayout>
      </c:layout>
      <c:barChart>
        <c:barDir val="col"/>
        <c:grouping val="stacked"/>
        <c:varyColors val="0"/>
        <c:ser>
          <c:idx val="0"/>
          <c:order val="0"/>
          <c:tx>
            <c:strRef>
              <c:f>'9. Dynamic Labels'!$B$5</c:f>
              <c:strCache>
                <c:ptCount val="1"/>
                <c:pt idx="0">
                  <c:v>East</c:v>
                </c:pt>
              </c:strCache>
            </c:strRef>
          </c:tx>
          <c:spPr>
            <a:solidFill>
              <a:schemeClr val="accent1"/>
            </a:solidFill>
            <a:ln>
              <a:noFill/>
            </a:ln>
            <a:effectLst/>
          </c:spPr>
          <c:invertIfNegative val="0"/>
          <c:dLbls>
            <c:dLbl>
              <c:idx val="0"/>
              <c:tx>
                <c:rich>
                  <a:bodyPr/>
                  <a:lstStyle/>
                  <a:p>
                    <a:fld id="{66A18795-AFB7-4DA9-B20D-9E75407445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81D8-4ECA-8354-B95FE4375891}"/>
                </c:ext>
              </c:extLst>
            </c:dLbl>
            <c:dLbl>
              <c:idx val="1"/>
              <c:tx>
                <c:rich>
                  <a:bodyPr/>
                  <a:lstStyle/>
                  <a:p>
                    <a:fld id="{E9C4623B-50D2-41CD-BAF3-C2529DAF54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1D8-4ECA-8354-B95FE4375891}"/>
                </c:ext>
              </c:extLst>
            </c:dLbl>
            <c:dLbl>
              <c:idx val="2"/>
              <c:tx>
                <c:rich>
                  <a:bodyPr/>
                  <a:lstStyle/>
                  <a:p>
                    <a:fld id="{ACA57264-964F-4255-9D38-7902D14A19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1D8-4ECA-8354-B95FE4375891}"/>
                </c:ext>
              </c:extLst>
            </c:dLbl>
            <c:dLbl>
              <c:idx val="3"/>
              <c:tx>
                <c:rich>
                  <a:bodyPr/>
                  <a:lstStyle/>
                  <a:p>
                    <a:fld id="{5F3E6D50-1AE9-4131-8576-591B73C8F4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1D8-4ECA-8354-B95FE4375891}"/>
                </c:ext>
              </c:extLst>
            </c:dLbl>
            <c:dLbl>
              <c:idx val="4"/>
              <c:tx>
                <c:rich>
                  <a:bodyPr/>
                  <a:lstStyle/>
                  <a:p>
                    <a:fld id="{BF6F6AD9-DA8B-49CA-A5C4-E8CFC59C3C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1D8-4ECA-8354-B95FE4375891}"/>
                </c:ext>
              </c:extLst>
            </c:dLbl>
            <c:dLbl>
              <c:idx val="5"/>
              <c:tx>
                <c:rich>
                  <a:bodyPr/>
                  <a:lstStyle/>
                  <a:p>
                    <a:fld id="{A7AE3734-CAE1-4E12-8243-CA19948301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1D8-4ECA-8354-B95FE4375891}"/>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Labels'!$C$5:$H$5</c:f>
              <c:numCache>
                <c:formatCode>"$"#,##0</c:formatCode>
                <c:ptCount val="6"/>
                <c:pt idx="0">
                  <c:v>8625</c:v>
                </c:pt>
                <c:pt idx="1">
                  <c:v>6750</c:v>
                </c:pt>
                <c:pt idx="2">
                  <c:v>7125</c:v>
                </c:pt>
                <c:pt idx="3">
                  <c:v>7125</c:v>
                </c:pt>
                <c:pt idx="4">
                  <c:v>7750</c:v>
                </c:pt>
                <c:pt idx="5">
                  <c:v>7625</c:v>
                </c:pt>
              </c:numCache>
            </c:numRef>
          </c:val>
          <c:extLst>
            <c:ext xmlns:c15="http://schemas.microsoft.com/office/drawing/2012/chart" uri="{02D57815-91ED-43cb-92C2-25804820EDAC}">
              <c15:datalabelsRange>
                <c15:f>'9. Dynamic Labels'!$C$41:$N$41</c15:f>
                <c15:dlblRangeCache>
                  <c:ptCount val="6"/>
                  <c:pt idx="1">
                    <c:v>-21.7%</c:v>
                  </c:pt>
                  <c:pt idx="2">
                    <c:v>5.6%</c:v>
                  </c:pt>
                  <c:pt idx="3">
                    <c:v>0.0%</c:v>
                  </c:pt>
                  <c:pt idx="4">
                    <c:v>8.8%</c:v>
                  </c:pt>
                  <c:pt idx="5">
                    <c:v>-1.6%</c:v>
                  </c:pt>
                </c15:dlblRangeCache>
              </c15:datalabelsRange>
            </c:ext>
            <c:ext xmlns:c16="http://schemas.microsoft.com/office/drawing/2014/chart" uri="{C3380CC4-5D6E-409C-BE32-E72D297353CC}">
              <c16:uniqueId val="{00000006-81D8-4ECA-8354-B95FE4375891}"/>
            </c:ext>
          </c:extLst>
        </c:ser>
        <c:ser>
          <c:idx val="1"/>
          <c:order val="1"/>
          <c:tx>
            <c:strRef>
              <c:f>'9. Dynamic Labels'!$B$6</c:f>
              <c:strCache>
                <c:ptCount val="1"/>
                <c:pt idx="0">
                  <c:v>North</c:v>
                </c:pt>
              </c:strCache>
            </c:strRef>
          </c:tx>
          <c:spPr>
            <a:solidFill>
              <a:schemeClr val="accent2"/>
            </a:solidFill>
            <a:ln>
              <a:noFill/>
            </a:ln>
            <a:effectLst/>
          </c:spPr>
          <c:invertIfNegative val="0"/>
          <c:dLbls>
            <c:dLbl>
              <c:idx val="0"/>
              <c:tx>
                <c:rich>
                  <a:bodyPr/>
                  <a:lstStyle/>
                  <a:p>
                    <a:fld id="{226C4248-25B7-49F5-BABE-BC22800340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81D8-4ECA-8354-B95FE4375891}"/>
                </c:ext>
              </c:extLst>
            </c:dLbl>
            <c:dLbl>
              <c:idx val="1"/>
              <c:tx>
                <c:rich>
                  <a:bodyPr/>
                  <a:lstStyle/>
                  <a:p>
                    <a:fld id="{95CA0210-649F-4C32-A255-3A2C1D6036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1D8-4ECA-8354-B95FE4375891}"/>
                </c:ext>
              </c:extLst>
            </c:dLbl>
            <c:dLbl>
              <c:idx val="2"/>
              <c:tx>
                <c:rich>
                  <a:bodyPr/>
                  <a:lstStyle/>
                  <a:p>
                    <a:fld id="{7D4C16EB-7C72-4A6C-8C2F-38DC72308F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1D8-4ECA-8354-B95FE4375891}"/>
                </c:ext>
              </c:extLst>
            </c:dLbl>
            <c:dLbl>
              <c:idx val="3"/>
              <c:tx>
                <c:rich>
                  <a:bodyPr/>
                  <a:lstStyle/>
                  <a:p>
                    <a:fld id="{8CD9EB74-5FF3-40E9-BF46-65F613CDC2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1D8-4ECA-8354-B95FE4375891}"/>
                </c:ext>
              </c:extLst>
            </c:dLbl>
            <c:dLbl>
              <c:idx val="4"/>
              <c:tx>
                <c:rich>
                  <a:bodyPr/>
                  <a:lstStyle/>
                  <a:p>
                    <a:fld id="{19D02BEC-95E0-4345-A932-AE10084E8A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1D8-4ECA-8354-B95FE4375891}"/>
                </c:ext>
              </c:extLst>
            </c:dLbl>
            <c:dLbl>
              <c:idx val="5"/>
              <c:tx>
                <c:rich>
                  <a:bodyPr/>
                  <a:lstStyle/>
                  <a:p>
                    <a:fld id="{FA911148-6745-4C9E-86AB-9F95F3B7D5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1D8-4ECA-8354-B95FE4375891}"/>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Labels'!$C$6:$H$6</c:f>
              <c:numCache>
                <c:formatCode>"$"#,##0</c:formatCode>
                <c:ptCount val="6"/>
                <c:pt idx="0">
                  <c:v>13200</c:v>
                </c:pt>
                <c:pt idx="1">
                  <c:v>12400</c:v>
                </c:pt>
                <c:pt idx="2">
                  <c:v>9200</c:v>
                </c:pt>
                <c:pt idx="3">
                  <c:v>12400</c:v>
                </c:pt>
                <c:pt idx="4">
                  <c:v>14000</c:v>
                </c:pt>
                <c:pt idx="5">
                  <c:v>13200</c:v>
                </c:pt>
              </c:numCache>
            </c:numRef>
          </c:val>
          <c:extLst>
            <c:ext xmlns:c15="http://schemas.microsoft.com/office/drawing/2012/chart" uri="{02D57815-91ED-43cb-92C2-25804820EDAC}">
              <c15:datalabelsRange>
                <c15:f>'9. Dynamic Labels'!$C$42:$N$42</c15:f>
                <c15:dlblRangeCache>
                  <c:ptCount val="6"/>
                  <c:pt idx="1">
                    <c:v>-6.1%</c:v>
                  </c:pt>
                  <c:pt idx="2">
                    <c:v>-25.8%</c:v>
                  </c:pt>
                  <c:pt idx="3">
                    <c:v>34.8%</c:v>
                  </c:pt>
                  <c:pt idx="4">
                    <c:v>12.9%</c:v>
                  </c:pt>
                  <c:pt idx="5">
                    <c:v>-5.7%</c:v>
                  </c:pt>
                </c15:dlblRangeCache>
              </c15:datalabelsRange>
            </c:ext>
            <c:ext xmlns:c16="http://schemas.microsoft.com/office/drawing/2014/chart" uri="{C3380CC4-5D6E-409C-BE32-E72D297353CC}">
              <c16:uniqueId val="{0000000D-81D8-4ECA-8354-B95FE4375891}"/>
            </c:ext>
          </c:extLst>
        </c:ser>
        <c:ser>
          <c:idx val="2"/>
          <c:order val="2"/>
          <c:tx>
            <c:strRef>
              <c:f>'9. Dynamic Labels'!$B$7</c:f>
              <c:strCache>
                <c:ptCount val="1"/>
                <c:pt idx="0">
                  <c:v>South</c:v>
                </c:pt>
              </c:strCache>
            </c:strRef>
          </c:tx>
          <c:spPr>
            <a:solidFill>
              <a:schemeClr val="accent3"/>
            </a:solidFill>
            <a:ln>
              <a:noFill/>
            </a:ln>
            <a:effectLst/>
          </c:spPr>
          <c:invertIfNegative val="0"/>
          <c:dLbls>
            <c:dLbl>
              <c:idx val="0"/>
              <c:tx>
                <c:rich>
                  <a:bodyPr/>
                  <a:lstStyle/>
                  <a:p>
                    <a:fld id="{D392492B-65C0-4EF6-A165-94B20E1540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81D8-4ECA-8354-B95FE4375891}"/>
                </c:ext>
              </c:extLst>
            </c:dLbl>
            <c:dLbl>
              <c:idx val="1"/>
              <c:tx>
                <c:rich>
                  <a:bodyPr/>
                  <a:lstStyle/>
                  <a:p>
                    <a:fld id="{640633CC-C48C-4727-BB29-826C5E0C8D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1D8-4ECA-8354-B95FE4375891}"/>
                </c:ext>
              </c:extLst>
            </c:dLbl>
            <c:dLbl>
              <c:idx val="2"/>
              <c:tx>
                <c:rich>
                  <a:bodyPr/>
                  <a:lstStyle/>
                  <a:p>
                    <a:fld id="{26913895-CB1A-4FAB-895A-4658693504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1D8-4ECA-8354-B95FE4375891}"/>
                </c:ext>
              </c:extLst>
            </c:dLbl>
            <c:dLbl>
              <c:idx val="3"/>
              <c:tx>
                <c:rich>
                  <a:bodyPr/>
                  <a:lstStyle/>
                  <a:p>
                    <a:fld id="{39F5D8F1-F398-4A46-B897-BB70899CDF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1D8-4ECA-8354-B95FE4375891}"/>
                </c:ext>
              </c:extLst>
            </c:dLbl>
            <c:dLbl>
              <c:idx val="4"/>
              <c:tx>
                <c:rich>
                  <a:bodyPr/>
                  <a:lstStyle/>
                  <a:p>
                    <a:fld id="{CADBDFE3-5A84-41CD-9F15-822194D243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1D8-4ECA-8354-B95FE4375891}"/>
                </c:ext>
              </c:extLst>
            </c:dLbl>
            <c:dLbl>
              <c:idx val="5"/>
              <c:tx>
                <c:rich>
                  <a:bodyPr/>
                  <a:lstStyle/>
                  <a:p>
                    <a:fld id="{AFD9DA43-34DF-4F37-8DBA-B3408FF226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1D8-4ECA-8354-B95FE4375891}"/>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'9. Dynamic Labels'!$C$4:$H$4</c:f>
              <c:strCache>
                <c:ptCount val="6"/>
                <c:pt idx="0">
                  <c:v>Jan</c:v>
                </c:pt>
                <c:pt idx="1">
                  <c:v>Feb</c:v>
                </c:pt>
                <c:pt idx="2">
                  <c:v>Mar</c:v>
                </c:pt>
                <c:pt idx="3">
                  <c:v>Apr</c:v>
                </c:pt>
                <c:pt idx="4">
                  <c:v>May</c:v>
                </c:pt>
                <c:pt idx="5">
                  <c:v>Jun</c:v>
                </c:pt>
              </c:strCache>
            </c:strRef>
          </c:cat>
          <c:val>
            <c:numRef>
              <c:f>'9. Dynamic Labels'!$C$7:$H$7</c:f>
              <c:numCache>
                <c:formatCode>"$"#,##0</c:formatCode>
                <c:ptCount val="6"/>
                <c:pt idx="0">
                  <c:v>9950</c:v>
                </c:pt>
                <c:pt idx="1">
                  <c:v>6650</c:v>
                </c:pt>
                <c:pt idx="2">
                  <c:v>7250</c:v>
                </c:pt>
                <c:pt idx="3">
                  <c:v>9200</c:v>
                </c:pt>
                <c:pt idx="4">
                  <c:v>8750</c:v>
                </c:pt>
                <c:pt idx="5">
                  <c:v>7700</c:v>
                </c:pt>
              </c:numCache>
            </c:numRef>
          </c:val>
          <c:extLst>
            <c:ext xmlns:c15="http://schemas.microsoft.com/office/drawing/2012/chart" uri="{02D57815-91ED-43cb-92C2-25804820EDAC}">
              <c15:datalabelsRange>
                <c15:f>'9. Dynamic Labels'!$C$43:$N$43</c15:f>
                <c15:dlblRangeCache>
                  <c:ptCount val="6"/>
                  <c:pt idx="1">
                    <c:v>-33.2%</c:v>
                  </c:pt>
                  <c:pt idx="2">
                    <c:v>9.0%</c:v>
                  </c:pt>
                  <c:pt idx="3">
                    <c:v>26.9%</c:v>
                  </c:pt>
                  <c:pt idx="4">
                    <c:v>-4.9%</c:v>
                  </c:pt>
                  <c:pt idx="5">
                    <c:v>-12.0%</c:v>
                  </c:pt>
                </c15:dlblRangeCache>
              </c15:datalabelsRange>
            </c:ext>
            <c:ext xmlns:c16="http://schemas.microsoft.com/office/drawing/2014/chart" uri="{C3380CC4-5D6E-409C-BE32-E72D297353CC}">
              <c16:uniqueId val="{00000014-81D8-4ECA-8354-B95FE4375891}"/>
            </c:ext>
          </c:extLst>
        </c:ser>
        <c:ser>
          <c:idx val="3"/>
          <c:order val="3"/>
          <c:tx>
            <c:strRef>
              <c:f>'9. Dynamic Labels'!$B$8</c:f>
              <c:strCache>
                <c:ptCount val="1"/>
                <c:pt idx="0">
                  <c:v>West</c:v>
                </c:pt>
              </c:strCache>
            </c:strRef>
          </c:tx>
          <c:spPr>
            <a:solidFill>
              <a:schemeClr val="accent4"/>
            </a:solidFill>
            <a:ln>
              <a:noFill/>
            </a:ln>
            <a:effectLst/>
          </c:spPr>
          <c:invertIfNegative val="0"/>
          <c:dLbls>
            <c:dLbl>
              <c:idx val="0"/>
              <c:tx>
                <c:rich>
                  <a:bodyPr/>
                  <a:lstStyle/>
                  <a:p>
                    <a:fld id="{0F6B4D49-F973-4A71-B374-56D4B29E3C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81D8-4ECA-8354-B95FE4375891}"/>
                </c:ext>
              </c:extLst>
            </c:dLbl>
            <c:dLbl>
              <c:idx val="1"/>
              <c:tx>
                <c:rich>
                  <a:bodyPr/>
                  <a:lstStyle/>
                  <a:p>
                    <a:fld id="{EBDE40CE-6DE0-40EA-A26A-BAE9D2245A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1D8-4ECA-8354-B95FE4375891}"/>
                </c:ext>
              </c:extLst>
            </c:dLbl>
            <c:dLbl>
              <c:idx val="2"/>
              <c:tx>
                <c:rich>
                  <a:bodyPr/>
                  <a:lstStyle/>
                  <a:p>
                    <a:fld id="{B44B8192-0B3A-4852-8833-45EC116C5A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1D8-4ECA-8354-B95FE4375891}"/>
                </c:ext>
              </c:extLst>
            </c:dLbl>
            <c:dLbl>
              <c:idx val="3"/>
              <c:tx>
                <c:rich>
                  <a:bodyPr/>
                  <a:lstStyle/>
                  <a:p>
                    <a:fld id="{DDAA8A8C-2075-4907-AAE9-505DF8651E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1D8-4ECA-8354-B95FE4375891}"/>
                </c:ext>
              </c:extLst>
            </c:dLbl>
            <c:dLbl>
              <c:idx val="4"/>
              <c:tx>
                <c:rich>
                  <a:bodyPr/>
                  <a:lstStyle/>
                  <a:p>
                    <a:fld id="{310C54CF-CAD9-4A99-88D9-07A9ED9082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1D8-4ECA-8354-B95FE4375891}"/>
                </c:ext>
              </c:extLst>
            </c:dLbl>
            <c:dLbl>
              <c:idx val="5"/>
              <c:tx>
                <c:rich>
                  <a:bodyPr/>
                  <a:lstStyle/>
                  <a:p>
                    <a:fld id="{F3F67E13-4CA0-4815-8829-80068C18EA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1D8-4ECA-8354-B95FE4375891}"/>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Labels'!$C$8:$H$8</c:f>
              <c:numCache>
                <c:formatCode>"$"#,##0</c:formatCode>
                <c:ptCount val="6"/>
                <c:pt idx="0">
                  <c:v>2610</c:v>
                </c:pt>
                <c:pt idx="1">
                  <c:v>2650</c:v>
                </c:pt>
                <c:pt idx="2">
                  <c:v>2610</c:v>
                </c:pt>
                <c:pt idx="3">
                  <c:v>2570</c:v>
                </c:pt>
                <c:pt idx="4">
                  <c:v>2570</c:v>
                </c:pt>
                <c:pt idx="5">
                  <c:v>2800</c:v>
                </c:pt>
              </c:numCache>
            </c:numRef>
          </c:val>
          <c:extLst>
            <c:ext xmlns:c15="http://schemas.microsoft.com/office/drawing/2012/chart" uri="{02D57815-91ED-43cb-92C2-25804820EDAC}">
              <c15:datalabelsRange>
                <c15:f>'9. Dynamic Labels'!$C$44:$N$44</c15:f>
                <c15:dlblRangeCache>
                  <c:ptCount val="6"/>
                  <c:pt idx="1">
                    <c:v>1.5%</c:v>
                  </c:pt>
                  <c:pt idx="2">
                    <c:v>-1.5%</c:v>
                  </c:pt>
                  <c:pt idx="3">
                    <c:v>-1.5%</c:v>
                  </c:pt>
                  <c:pt idx="4">
                    <c:v>0.0%</c:v>
                  </c:pt>
                  <c:pt idx="5">
                    <c:v>8.9%</c:v>
                  </c:pt>
                </c15:dlblRangeCache>
              </c15:datalabelsRange>
            </c:ext>
            <c:ext xmlns:c16="http://schemas.microsoft.com/office/drawing/2014/chart" uri="{C3380CC4-5D6E-409C-BE32-E72D297353CC}">
              <c16:uniqueId val="{0000001B-81D8-4ECA-8354-B95FE4375891}"/>
            </c:ext>
          </c:extLst>
        </c:ser>
        <c:dLbls>
          <c:showLegendKey val="0"/>
          <c:showVal val="0"/>
          <c:showCatName val="0"/>
          <c:showSerName val="0"/>
          <c:showPercent val="0"/>
          <c:showBubbleSize val="0"/>
        </c:dLbls>
        <c:gapWidth val="50"/>
        <c:overlap val="100"/>
        <c:axId val="429118744"/>
        <c:axId val="429119528"/>
      </c:barChart>
      <c:lineChart>
        <c:grouping val="standard"/>
        <c:varyColors val="0"/>
        <c:ser>
          <c:idx val="4"/>
          <c:order val="4"/>
          <c:tx>
            <c:strRef>
              <c:f>'9. Dynamic Labels'!$B$9</c:f>
              <c:strCache>
                <c:ptCount val="1"/>
                <c:pt idx="0">
                  <c:v>Total</c:v>
                </c:pt>
              </c:strCache>
            </c:strRef>
          </c:tx>
          <c:spPr>
            <a:ln w="25400" cap="rnd">
              <a:noFill/>
              <a:round/>
            </a:ln>
            <a:effectLst/>
          </c:spPr>
          <c:marker>
            <c:symbol val="none"/>
          </c:marker>
          <c:dLbls>
            <c:dLbl>
              <c:idx val="0"/>
              <c:tx>
                <c:rich>
                  <a:bodyPr/>
                  <a:lstStyle/>
                  <a:p>
                    <a:fld id="{A2CB7B32-6724-45E0-9F77-72E4BA5CFA7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C-81D8-4ECA-8354-B95FE4375891}"/>
                </c:ext>
              </c:extLst>
            </c:dLbl>
            <c:dLbl>
              <c:idx val="1"/>
              <c:tx>
                <c:rich>
                  <a:bodyPr/>
                  <a:lstStyle/>
                  <a:p>
                    <a:fld id="{A3627FD5-2B07-4F52-9FCB-0FFEA349156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1D8-4ECA-8354-B95FE4375891}"/>
                </c:ext>
              </c:extLst>
            </c:dLbl>
            <c:dLbl>
              <c:idx val="2"/>
              <c:tx>
                <c:rich>
                  <a:bodyPr/>
                  <a:lstStyle/>
                  <a:p>
                    <a:fld id="{B2E60C74-3165-4488-8707-937801ADC7A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1D8-4ECA-8354-B95FE4375891}"/>
                </c:ext>
              </c:extLst>
            </c:dLbl>
            <c:dLbl>
              <c:idx val="3"/>
              <c:tx>
                <c:rich>
                  <a:bodyPr/>
                  <a:lstStyle/>
                  <a:p>
                    <a:fld id="{9E373BF1-404E-4419-BD04-68B6E93F853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1D8-4ECA-8354-B95FE4375891}"/>
                </c:ext>
              </c:extLst>
            </c:dLbl>
            <c:dLbl>
              <c:idx val="4"/>
              <c:tx>
                <c:rich>
                  <a:bodyPr/>
                  <a:lstStyle/>
                  <a:p>
                    <a:fld id="{61ECFDAF-EB95-4C59-B086-F73F4E8AD80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1D8-4ECA-8354-B95FE4375891}"/>
                </c:ext>
              </c:extLst>
            </c:dLbl>
            <c:dLbl>
              <c:idx val="5"/>
              <c:tx>
                <c:rich>
                  <a:bodyPr/>
                  <a:lstStyle/>
                  <a:p>
                    <a:fld id="{9A4C9F54-AE64-40EA-A5BF-EA9C7152686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1D8-4ECA-8354-B95FE4375891}"/>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Labels'!$C$9:$H$9</c:f>
              <c:numCache>
                <c:formatCode>"$"#,##0</c:formatCode>
                <c:ptCount val="6"/>
                <c:pt idx="0">
                  <c:v>34385</c:v>
                </c:pt>
                <c:pt idx="1">
                  <c:v>28450</c:v>
                </c:pt>
                <c:pt idx="2">
                  <c:v>26185</c:v>
                </c:pt>
                <c:pt idx="3">
                  <c:v>31295</c:v>
                </c:pt>
                <c:pt idx="4">
                  <c:v>33070</c:v>
                </c:pt>
                <c:pt idx="5">
                  <c:v>31325</c:v>
                </c:pt>
              </c:numCache>
            </c:numRef>
          </c:val>
          <c:smooth val="0"/>
          <c:extLst>
            <c:ext xmlns:c15="http://schemas.microsoft.com/office/drawing/2012/chart" uri="{02D57815-91ED-43cb-92C2-25804820EDAC}">
              <c15:datalabelsRange>
                <c15:f>'9. Dynamic Labels'!$C$45:$H$45</c15:f>
                <c15:dlblRangeCache>
                  <c:ptCount val="6"/>
                  <c:pt idx="1">
                    <c:v>-17.3%</c:v>
                  </c:pt>
                  <c:pt idx="2">
                    <c:v>-8.0%</c:v>
                  </c:pt>
                  <c:pt idx="3">
                    <c:v>19.5%</c:v>
                  </c:pt>
                  <c:pt idx="4">
                    <c:v>5.7%</c:v>
                  </c:pt>
                  <c:pt idx="5">
                    <c:v>-5.3%</c:v>
                  </c:pt>
                </c15:dlblRangeCache>
              </c15:datalabelsRange>
            </c:ext>
            <c:ext xmlns:c16="http://schemas.microsoft.com/office/drawing/2014/chart" uri="{C3380CC4-5D6E-409C-BE32-E72D297353CC}">
              <c16:uniqueId val="{00000022-81D8-4ECA-8354-B95FE4375891}"/>
            </c:ext>
          </c:extLst>
        </c:ser>
        <c:dLbls>
          <c:showLegendKey val="0"/>
          <c:showVal val="0"/>
          <c:showCatName val="0"/>
          <c:showSerName val="0"/>
          <c:showPercent val="0"/>
          <c:showBubbleSize val="0"/>
        </c:dLbls>
        <c:marker val="1"/>
        <c:smooth val="0"/>
        <c:axId val="429118744"/>
        <c:axId val="429119528"/>
      </c:lineChart>
      <c:catAx>
        <c:axId val="429118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9119528"/>
        <c:crosses val="autoZero"/>
        <c:auto val="1"/>
        <c:lblAlgn val="ctr"/>
        <c:lblOffset val="100"/>
        <c:noMultiLvlLbl val="0"/>
      </c:catAx>
      <c:valAx>
        <c:axId val="429119528"/>
        <c:scaling>
          <c:orientation val="minMax"/>
        </c:scaling>
        <c:delete val="1"/>
        <c:axPos val="l"/>
        <c:numFmt formatCode="&quot;$&quot;#,##0" sourceLinked="1"/>
        <c:majorTickMark val="none"/>
        <c:minorTickMark val="none"/>
        <c:tickLblPos val="nextTo"/>
        <c:crossAx val="429118744"/>
        <c:crosses val="autoZero"/>
        <c:crossBetween val="between"/>
      </c:valAx>
      <c:spPr>
        <a:noFill/>
        <a:ln>
          <a:noFill/>
        </a:ln>
        <a:effectLst/>
      </c:spPr>
    </c:plotArea>
    <c:legend>
      <c:legendPos val="r"/>
      <c:legendEntry>
        <c:idx val="4"/>
        <c:delete val="1"/>
      </c:legendEntry>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b="1" i="0" baseline="0">
                <a:solidFill>
                  <a:schemeClr val="tx1">
                    <a:lumMod val="65000"/>
                    <a:lumOff val="35000"/>
                  </a:schemeClr>
                </a:solidFill>
                <a:effectLst/>
              </a:rPr>
              <a:t>Average Price: </a:t>
            </a:r>
            <a:r>
              <a:rPr lang="en-US" sz="1400" b="1" i="0" baseline="0">
                <a:solidFill>
                  <a:schemeClr val="accent1"/>
                </a:solidFill>
                <a:effectLst/>
              </a:rPr>
              <a:t>Segment 1</a:t>
            </a:r>
            <a:r>
              <a:rPr lang="en-US" sz="1400" b="1" i="0" baseline="0">
                <a:effectLst/>
              </a:rPr>
              <a:t> </a:t>
            </a:r>
            <a:r>
              <a:rPr lang="en-US" sz="1400" b="1" i="0" baseline="0">
                <a:solidFill>
                  <a:schemeClr val="tx1">
                    <a:lumMod val="65000"/>
                    <a:lumOff val="35000"/>
                  </a:schemeClr>
                </a:solidFill>
                <a:effectLst/>
              </a:rPr>
              <a:t>vs.</a:t>
            </a:r>
            <a:r>
              <a:rPr lang="en-US" sz="1400" b="1" i="0" baseline="0">
                <a:effectLst/>
              </a:rPr>
              <a:t> </a:t>
            </a:r>
            <a:r>
              <a:rPr lang="en-US" sz="1400" b="1" i="0" baseline="0">
                <a:solidFill>
                  <a:schemeClr val="bg1">
                    <a:lumMod val="65000"/>
                  </a:schemeClr>
                </a:solidFill>
                <a:effectLst/>
              </a:rPr>
              <a:t>All Customer Segments</a:t>
            </a:r>
            <a:endParaRPr lang="en-US" sz="1400">
              <a:solidFill>
                <a:schemeClr val="bg1">
                  <a:lumMod val="65000"/>
                </a:schemeClr>
              </a:solidFill>
              <a:effectLst/>
            </a:endParaRPr>
          </a:p>
        </c:rich>
      </c:tx>
      <c:layout>
        <c:manualLayout>
          <c:xMode val="edge"/>
          <c:yMode val="edge"/>
          <c:x val="2.2870370370370371E-2"/>
          <c:y val="1.3888747777495554E-2"/>
        </c:manualLayout>
      </c:layout>
      <c:overlay val="0"/>
    </c:title>
    <c:autoTitleDeleted val="0"/>
    <c:plotArea>
      <c:layout>
        <c:manualLayout>
          <c:layoutTarget val="inner"/>
          <c:xMode val="edge"/>
          <c:yMode val="edge"/>
          <c:x val="0.14136574074074074"/>
          <c:y val="0.1808178739562317"/>
          <c:w val="0.79873177311169441"/>
          <c:h val="0.70783175912534746"/>
        </c:manualLayout>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B41B-4754-8193-465EB98EAC8F}"/>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B41B-4754-8193-465EB98EAC8F}"/>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B41B-4754-8193-465EB98EAC8F}"/>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B41B-4754-8193-465EB98EAC8F}"/>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B41B-4754-8193-465EB98EAC8F}"/>
            </c:ext>
          </c:extLst>
        </c:ser>
        <c:ser>
          <c:idx val="1"/>
          <c:order val="5"/>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B41B-4754-8193-465EB98EAC8F}"/>
            </c:ext>
          </c:extLst>
        </c:ser>
        <c:ser>
          <c:idx val="6"/>
          <c:order val="6"/>
          <c:tx>
            <c:strRef>
              <c:f>'10. Comparative Distribution'!$K$55</c:f>
              <c:strCache>
                <c:ptCount val="1"/>
                <c:pt idx="0">
                  <c:v>X Item Label</c:v>
                </c:pt>
              </c:strCache>
            </c:strRef>
          </c:tx>
          <c:spPr>
            <a:ln>
              <a:noFill/>
            </a:ln>
          </c:spPr>
          <c:marker>
            <c:symbol val="none"/>
          </c:marker>
          <c:dLbls>
            <c:dLbl>
              <c:idx val="0"/>
              <c:tx>
                <c:strRef>
                  <c:f>'10. Comparative Distribution'!$B$56</c:f>
                  <c:strCache>
                    <c:ptCount val="1"/>
                    <c:pt idx="0">
                      <c:v>Product 3</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{EB20E27C-BA10-4950-9587-1615FF3E01C6}</c15:txfldGUID>
                      <c15:f>'10. Comparative Distribution'!$B$56</c15:f>
                      <c15:dlblFieldTableCache>
                        <c:ptCount val="1"/>
                        <c:pt idx="0">
                          <c:v>Product 3</c:v>
                        </c:pt>
                      </c15:dlblFieldTableCache>
                    </c15:dlblFTEntry>
                  </c15:dlblFieldTable>
                  <c15:showDataLabelsRange val="0"/>
                </c:ext>
                <c:ext xmlns:c16="http://schemas.microsoft.com/office/drawing/2014/chart" uri="{C3380CC4-5D6E-409C-BE32-E72D297353CC}">
                  <c16:uniqueId val="{00000006-B41B-4754-8193-465EB98EAC8F}"/>
                </c:ext>
              </c:extLst>
            </c:dLbl>
            <c:dLbl>
              <c:idx val="1"/>
              <c:tx>
                <c:strRef>
                  <c:f>'10. Comparative Distribution'!$B$57</c:f>
                  <c:strCache>
                    <c:ptCount val="1"/>
                    <c:pt idx="0">
                      <c:v>Product 10</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{59E594C4-D93F-4F42-ACF8-C0B48B520D63}</c15:txfldGUID>
                      <c15:f>'10. Comparative Distribution'!$B$57</c15:f>
                      <c15:dlblFieldTableCache>
                        <c:ptCount val="1"/>
                        <c:pt idx="0">
                          <c:v>Product 10</c:v>
                        </c:pt>
                      </c15:dlblFieldTableCache>
                    </c15:dlblFTEntry>
                  </c15:dlblFieldTable>
                  <c15:showDataLabelsRange val="0"/>
                </c:ext>
                <c:ext xmlns:c16="http://schemas.microsoft.com/office/drawing/2014/chart" uri="{C3380CC4-5D6E-409C-BE32-E72D297353CC}">
                  <c16:uniqueId val="{00000007-B41B-4754-8193-465EB98EAC8F}"/>
                </c:ext>
              </c:extLst>
            </c:dLbl>
            <c:dLbl>
              <c:idx val="2"/>
              <c:tx>
                <c:strRef>
                  <c:f>'10. Comparative Distribution'!$B$58</c:f>
                  <c:strCache>
                    <c:ptCount val="1"/>
                    <c:pt idx="0">
                      <c:v>Product 4</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{0D48F490-60B0-4E79-B8A9-674DC6FE1049}</c15:txfldGUID>
                      <c15:f>'10. Comparative Distribution'!$B$58</c15:f>
                      <c15:dlblFieldTableCache>
                        <c:ptCount val="1"/>
                        <c:pt idx="0">
                          <c:v>Product 4</c:v>
                        </c:pt>
                      </c15:dlblFieldTableCache>
                    </c15:dlblFTEntry>
                  </c15:dlblFieldTable>
                  <c15:showDataLabelsRange val="0"/>
                </c:ext>
                <c:ext xmlns:c16="http://schemas.microsoft.com/office/drawing/2014/chart" uri="{C3380CC4-5D6E-409C-BE32-E72D297353CC}">
                  <c16:uniqueId val="{00000008-B41B-4754-8193-465EB98EAC8F}"/>
                </c:ext>
              </c:extLst>
            </c:dLbl>
            <c:dLbl>
              <c:idx val="3"/>
              <c:tx>
                <c:strRef>
                  <c:f>'10. Comparative Distribution'!$B$59</c:f>
                  <c:strCache>
                    <c:ptCount val="1"/>
                    <c:pt idx="0">
                      <c:v>Product 7</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{23B71528-5450-45FD-B234-F1E442AC2DD0}</c15:txfldGUID>
                      <c15:f>'10. Comparative Distribution'!$B$59</c15:f>
                      <c15:dlblFieldTableCache>
                        <c:ptCount val="1"/>
                        <c:pt idx="0">
                          <c:v>Product 7</c:v>
                        </c:pt>
                      </c15:dlblFieldTableCache>
                    </c15:dlblFTEntry>
                  </c15:dlblFieldTable>
                  <c15:showDataLabelsRange val="0"/>
                </c:ext>
                <c:ext xmlns:c16="http://schemas.microsoft.com/office/drawing/2014/chart" uri="{C3380CC4-5D6E-409C-BE32-E72D297353CC}">
                  <c16:uniqueId val="{00000009-B41B-4754-8193-465EB98EAC8F}"/>
                </c:ext>
              </c:extLst>
            </c:dLbl>
            <c:dLbl>
              <c:idx val="4"/>
              <c:tx>
                <c:strRef>
                  <c:f>'10. Comparative Distribution'!$B$60</c:f>
                  <c:strCache>
                    <c:ptCount val="1"/>
                    <c:pt idx="0">
                      <c:v>Product 5</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{EBEF3909-8797-4EAD-9D39-70391A8239FE}</c15:txfldGUID>
                      <c15:f>'10. Comparative Distribution'!$B$60</c15:f>
                      <c15:dlblFieldTableCache>
                        <c:ptCount val="1"/>
                        <c:pt idx="0">
                          <c:v>Product 5</c:v>
                        </c:pt>
                      </c15:dlblFieldTableCache>
                    </c15:dlblFTEntry>
                  </c15:dlblFieldTable>
                  <c15:showDataLabelsRange val="0"/>
                </c:ext>
                <c:ext xmlns:c16="http://schemas.microsoft.com/office/drawing/2014/chart" uri="{C3380CC4-5D6E-409C-BE32-E72D297353CC}">
                  <c16:uniqueId val="{0000000A-B41B-4754-8193-465EB98EAC8F}"/>
                </c:ext>
              </c:extLst>
            </c:dLbl>
            <c:dLbl>
              <c:idx val="5"/>
              <c:tx>
                <c:strRef>
                  <c:f>'10. Comparative Distribution'!$B$61</c:f>
                  <c:strCache>
                    <c:ptCount val="1"/>
                    <c:pt idx="0">
                      <c:v>Product 2</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{7A03422A-9926-4F30-AFBA-1F49E364984E}</c15:txfldGUID>
                      <c15:f>'10. Comparative Distribution'!$B$61</c15:f>
                      <c15:dlblFieldTableCache>
                        <c:ptCount val="1"/>
                        <c:pt idx="0">
                          <c:v>Product 2</c:v>
                        </c:pt>
                      </c15:dlblFieldTableCache>
                    </c15:dlblFTEntry>
                  </c15:dlblFieldTable>
                  <c15:showDataLabelsRange val="0"/>
                </c:ext>
                <c:ext xmlns:c16="http://schemas.microsoft.com/office/drawing/2014/chart" uri="{C3380CC4-5D6E-409C-BE32-E72D297353CC}">
                  <c16:uniqueId val="{0000000B-B41B-4754-8193-465EB98EAC8F}"/>
                </c:ext>
              </c:extLst>
            </c:dLbl>
            <c:dLbl>
              <c:idx val="6"/>
              <c:tx>
                <c:strRef>
                  <c:f>'10. Comparative Distribution'!$B$62</c:f>
                  <c:strCache>
                    <c:ptCount val="1"/>
                    <c:pt idx="0">
                      <c:v>Product 1</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{40E20A70-1638-42F0-B82E-95F03CFE42D0}</c15:txfldGUID>
                      <c15:f>'10. Comparative Distribution'!$B$62</c15:f>
                      <c15:dlblFieldTableCache>
                        <c:ptCount val="1"/>
                        <c:pt idx="0">
                          <c:v>Product 1</c:v>
                        </c:pt>
                      </c15:dlblFieldTableCache>
                    </c15:dlblFTEntry>
                  </c15:dlblFieldTable>
                  <c15:showDataLabelsRange val="0"/>
                </c:ext>
                <c:ext xmlns:c16="http://schemas.microsoft.com/office/drawing/2014/chart" uri="{C3380CC4-5D6E-409C-BE32-E72D297353CC}">
                  <c16:uniqueId val="{0000000C-B41B-4754-8193-465EB98EAC8F}"/>
                </c:ext>
              </c:extLst>
            </c:dLbl>
            <c:dLbl>
              <c:idx val="7"/>
              <c:tx>
                <c:strRef>
                  <c:f>'10. Comparative Distribution'!$B$63</c:f>
                  <c:strCache>
                    <c:ptCount val="1"/>
                    <c:pt idx="0">
                      <c:v>Product 8</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{EE445B3B-9988-4A6F-91D0-08AACF9FF4E5}</c15:txfldGUID>
                      <c15:f>'10. Comparative Distribution'!$B$63</c15:f>
                      <c15:dlblFieldTableCache>
                        <c:ptCount val="1"/>
                        <c:pt idx="0">
                          <c:v>Product 8</c:v>
                        </c:pt>
                      </c15:dlblFieldTableCache>
                    </c15:dlblFTEntry>
                  </c15:dlblFieldTable>
                  <c15:showDataLabelsRange val="0"/>
                </c:ext>
                <c:ext xmlns:c16="http://schemas.microsoft.com/office/drawing/2014/chart" uri="{C3380CC4-5D6E-409C-BE32-E72D297353CC}">
                  <c16:uniqueId val="{0000000D-B41B-4754-8193-465EB98EAC8F}"/>
                </c:ext>
              </c:extLst>
            </c:dLbl>
            <c:dLbl>
              <c:idx val="8"/>
              <c:tx>
                <c:strRef>
                  <c:f>'10. Comparative Distribution'!$B$64</c:f>
                  <c:strCache>
                    <c:ptCount val="1"/>
                    <c:pt idx="0">
                      <c:v>Product 9</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{BE920E2D-D9D0-4C45-8777-615DBC941AC6}</c15:txfldGUID>
                      <c15:f>'10. Comparative Distribution'!$B$64</c15:f>
                      <c15:dlblFieldTableCache>
                        <c:ptCount val="1"/>
                        <c:pt idx="0">
                          <c:v>Product 9</c:v>
                        </c:pt>
                      </c15:dlblFieldTableCache>
                    </c15:dlblFTEntry>
                  </c15:dlblFieldTable>
                  <c15:showDataLabelsRange val="0"/>
                </c:ext>
                <c:ext xmlns:c16="http://schemas.microsoft.com/office/drawing/2014/chart" uri="{C3380CC4-5D6E-409C-BE32-E72D297353CC}">
                  <c16:uniqueId val="{0000000E-B41B-4754-8193-465EB98EAC8F}"/>
                </c:ext>
              </c:extLst>
            </c:dLbl>
            <c:dLbl>
              <c:idx val="9"/>
              <c:tx>
                <c:strRef>
                  <c:f>'10. Comparative Distribution'!$B$65</c:f>
                  <c:strCache>
                    <c:ptCount val="1"/>
                    <c:pt idx="0">
                      <c:v>Product 6</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{B6BC1587-C37A-45BF-A5F1-9C4E48810087}</c15:txfldGUID>
                      <c15:f>'10. Comparative Distribution'!$B$65</c15:f>
                      <c15:dlblFieldTableCache>
                        <c:ptCount val="1"/>
                        <c:pt idx="0">
                          <c:v>Product 6</c:v>
                        </c:pt>
                      </c15:dlblFieldTableCache>
                    </c15:dlblFTEntry>
                  </c15:dlblFieldTable>
                  <c15:showDataLabelsRange val="0"/>
                </c:ext>
                <c:ext xmlns:c16="http://schemas.microsoft.com/office/drawing/2014/chart" uri="{C3380CC4-5D6E-409C-BE32-E72D297353CC}">
                  <c16:uniqueId val="{0000000F-B41B-4754-8193-465EB98EAC8F}"/>
                </c:ext>
              </c:extLst>
            </c:dLbl>
            <c:spPr>
              <a:noFill/>
              <a:ln>
                <a:noFill/>
              </a:ln>
              <a:effectLst/>
            </c:spPr>
            <c:txPr>
              <a:bodyPr/>
              <a:lstStyle/>
              <a:p>
                <a:pPr>
                  <a:defRPr sz="1100">
                    <a:solidFill>
                      <a:schemeClr val="tx1">
                        <a:lumMod val="65000"/>
                        <a:lumOff val="35000"/>
                      </a:schemeClr>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0-B41B-4754-8193-465EB98EAC8F}"/>
            </c:ext>
          </c:extLst>
        </c:ser>
        <c:ser>
          <c:idx val="7"/>
          <c:order val="7"/>
          <c:tx>
            <c:strRef>
              <c:f>'10. Comparative Distribution'!$L$55</c:f>
              <c:strCache>
                <c:ptCount val="1"/>
                <c:pt idx="0">
                  <c:v>Segment 1 Label</c:v>
                </c:pt>
              </c:strCache>
            </c:strRef>
          </c:tx>
          <c:spPr>
            <a:ln>
              <a:noFill/>
            </a:ln>
          </c:spPr>
          <c:marker>
            <c:symbol val="none"/>
          </c:marker>
          <c:dLbls>
            <c:dLbl>
              <c:idx val="0"/>
              <c:tx>
                <c:strRef>
                  <c:f>'10. Comparative Distribution'!$L$56</c:f>
                  <c:strCache>
                    <c:ptCount val="1"/>
                    <c:pt idx="0">
                      <c:v> $875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{0B6F9BE8-B2E5-48FB-A9D6-A78678489970}</c15:txfldGUID>
                      <c15:f>'10. Comparative Distribution'!$L$56</c15:f>
                      <c15:dlblFieldTableCache>
                        <c:ptCount val="1"/>
                        <c:pt idx="0">
                          <c:v> $875 </c:v>
                        </c:pt>
                      </c15:dlblFieldTableCache>
                    </c15:dlblFTEntry>
                  </c15:dlblFieldTable>
                  <c15:showDataLabelsRange val="0"/>
                </c:ext>
                <c:ext xmlns:c16="http://schemas.microsoft.com/office/drawing/2014/chart" uri="{C3380CC4-5D6E-409C-BE32-E72D297353CC}">
                  <c16:uniqueId val="{00000011-B41B-4754-8193-465EB98EAC8F}"/>
                </c:ext>
              </c:extLst>
            </c:dLbl>
            <c:dLbl>
              <c:idx val="1"/>
              <c:tx>
                <c:strRef>
                  <c:f>'10. Comparative Distribution'!$L$57</c:f>
                  <c:strCache>
                    <c:ptCount val="1"/>
                    <c:pt idx="0">
                      <c:v> $843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{FE33B621-9CD0-4A1A-BDE4-6F0BAFE128A1}</c15:txfldGUID>
                      <c15:f>'10. Comparative Distribution'!$L$57</c15:f>
                      <c15:dlblFieldTableCache>
                        <c:ptCount val="1"/>
                        <c:pt idx="0">
                          <c:v> $843 </c:v>
                        </c:pt>
                      </c15:dlblFieldTableCache>
                    </c15:dlblFTEntry>
                  </c15:dlblFieldTable>
                  <c15:showDataLabelsRange val="0"/>
                </c:ext>
                <c:ext xmlns:c16="http://schemas.microsoft.com/office/drawing/2014/chart" uri="{C3380CC4-5D6E-409C-BE32-E72D297353CC}">
                  <c16:uniqueId val="{00000012-B41B-4754-8193-465EB98EAC8F}"/>
                </c:ext>
              </c:extLst>
            </c:dLbl>
            <c:dLbl>
              <c:idx val="2"/>
              <c:tx>
                <c:strRef>
                  <c:f>'10. Comparative Distribution'!$L$58</c:f>
                  <c:strCache>
                    <c:ptCount val="1"/>
                    <c:pt idx="0">
                      <c:v> $621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{AF1F31FF-73E7-4ADA-BE3D-53F1A6D85F6F}</c15:txfldGUID>
                      <c15:f>'10. Comparative Distribution'!$L$58</c15:f>
                      <c15:dlblFieldTableCache>
                        <c:ptCount val="1"/>
                        <c:pt idx="0">
                          <c:v> $621 </c:v>
                        </c:pt>
                      </c15:dlblFieldTableCache>
                    </c15:dlblFTEntry>
                  </c15:dlblFieldTable>
                  <c15:showDataLabelsRange val="0"/>
                </c:ext>
                <c:ext xmlns:c16="http://schemas.microsoft.com/office/drawing/2014/chart" uri="{C3380CC4-5D6E-409C-BE32-E72D297353CC}">
                  <c16:uniqueId val="{00000013-B41B-4754-8193-465EB98EAC8F}"/>
                </c:ext>
              </c:extLst>
            </c:dLbl>
            <c:dLbl>
              <c:idx val="3"/>
              <c:tx>
                <c:strRef>
                  <c:f>'10. Comparative Distribution'!$L$59</c:f>
                  <c:strCache>
                    <c:ptCount val="1"/>
                    <c:pt idx="0">
                      <c:v> $553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{5FCDD491-0448-4677-9989-617E48026F96}</c15:txfldGUID>
                      <c15:f>'10. Comparative Distribution'!$L$59</c15:f>
                      <c15:dlblFieldTableCache>
                        <c:ptCount val="1"/>
                        <c:pt idx="0">
                          <c:v> $553 </c:v>
                        </c:pt>
                      </c15:dlblFieldTableCache>
                    </c15:dlblFTEntry>
                  </c15:dlblFieldTable>
                  <c15:showDataLabelsRange val="0"/>
                </c:ext>
                <c:ext xmlns:c16="http://schemas.microsoft.com/office/drawing/2014/chart" uri="{C3380CC4-5D6E-409C-BE32-E72D297353CC}">
                  <c16:uniqueId val="{00000014-B41B-4754-8193-465EB98EAC8F}"/>
                </c:ext>
              </c:extLst>
            </c:dLbl>
            <c:dLbl>
              <c:idx val="4"/>
              <c:tx>
                <c:strRef>
                  <c:f>'10. Comparative Distribution'!$L$60</c:f>
                  <c:strCache>
                    <c:ptCount val="1"/>
                    <c:pt idx="0">
                      <c:v> $529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{6F7438D5-3545-4A74-A10B-E170A49C3B05}</c15:txfldGUID>
                      <c15:f>'10. Comparative Distribution'!$L$60</c15:f>
                      <c15:dlblFieldTableCache>
                        <c:ptCount val="1"/>
                        <c:pt idx="0">
                          <c:v> $529 </c:v>
                        </c:pt>
                      </c15:dlblFieldTableCache>
                    </c15:dlblFTEntry>
                  </c15:dlblFieldTable>
                  <c15:showDataLabelsRange val="0"/>
                </c:ext>
                <c:ext xmlns:c16="http://schemas.microsoft.com/office/drawing/2014/chart" uri="{C3380CC4-5D6E-409C-BE32-E72D297353CC}">
                  <c16:uniqueId val="{00000015-B41B-4754-8193-465EB98EAC8F}"/>
                </c:ext>
              </c:extLst>
            </c:dLbl>
            <c:dLbl>
              <c:idx val="5"/>
              <c:tx>
                <c:strRef>
                  <c:f>'10. Comparative Distribution'!$L$61</c:f>
                  <c:strCache>
                    <c:ptCount val="1"/>
                    <c:pt idx="0">
                      <c:v> $392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{3DFCE6A7-902E-4D91-9D7A-1354E4D1C469}</c15:txfldGUID>
                      <c15:f>'10. Comparative Distribution'!$L$61</c15:f>
                      <c15:dlblFieldTableCache>
                        <c:ptCount val="1"/>
                        <c:pt idx="0">
                          <c:v> $392 </c:v>
                        </c:pt>
                      </c15:dlblFieldTableCache>
                    </c15:dlblFTEntry>
                  </c15:dlblFieldTable>
                  <c15:showDataLabelsRange val="0"/>
                </c:ext>
                <c:ext xmlns:c16="http://schemas.microsoft.com/office/drawing/2014/chart" uri="{C3380CC4-5D6E-409C-BE32-E72D297353CC}">
                  <c16:uniqueId val="{00000016-B41B-4754-8193-465EB98EAC8F}"/>
                </c:ext>
              </c:extLst>
            </c:dLbl>
            <c:dLbl>
              <c:idx val="6"/>
              <c:tx>
                <c:strRef>
                  <c:f>'10. Comparative Distribution'!$L$62</c:f>
                  <c:strCache>
                    <c:ptCount val="1"/>
                    <c:pt idx="0">
                      <c:v> $322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{0068ED47-ADE7-4B2B-81B3-C7DAC5ABB7EB}</c15:txfldGUID>
                      <c15:f>'10. Comparative Distribution'!$L$62</c15:f>
                      <c15:dlblFieldTableCache>
                        <c:ptCount val="1"/>
                        <c:pt idx="0">
                          <c:v> $322 </c:v>
                        </c:pt>
                      </c15:dlblFieldTableCache>
                    </c15:dlblFTEntry>
                  </c15:dlblFieldTable>
                  <c15:showDataLabelsRange val="0"/>
                </c:ext>
                <c:ext xmlns:c16="http://schemas.microsoft.com/office/drawing/2014/chart" uri="{C3380CC4-5D6E-409C-BE32-E72D297353CC}">
                  <c16:uniqueId val="{00000017-B41B-4754-8193-465EB98EAC8F}"/>
                </c:ext>
              </c:extLst>
            </c:dLbl>
            <c:dLbl>
              <c:idx val="7"/>
              <c:tx>
                <c:strRef>
                  <c:f>'10. Comparative Distribution'!$L$63</c:f>
                  <c:strCache>
                    <c:ptCount val="1"/>
                    <c:pt idx="0">
                      <c:v> $210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{C28C52A3-08B1-45F5-9C7B-69231DFC1E5B}</c15:txfldGUID>
                      <c15:f>'10. Comparative Distribution'!$L$63</c15:f>
                      <c15:dlblFieldTableCache>
                        <c:ptCount val="1"/>
                        <c:pt idx="0">
                          <c:v> $210 </c:v>
                        </c:pt>
                      </c15:dlblFieldTableCache>
                    </c15:dlblFTEntry>
                  </c15:dlblFieldTable>
                  <c15:showDataLabelsRange val="0"/>
                </c:ext>
                <c:ext xmlns:c16="http://schemas.microsoft.com/office/drawing/2014/chart" uri="{C3380CC4-5D6E-409C-BE32-E72D297353CC}">
                  <c16:uniqueId val="{00000018-B41B-4754-8193-465EB98EAC8F}"/>
                </c:ext>
              </c:extLst>
            </c:dLbl>
            <c:dLbl>
              <c:idx val="8"/>
              <c:tx>
                <c:strRef>
                  <c:f>'10. Comparative Distribution'!$L$64</c:f>
                  <c:strCache>
                    <c:ptCount val="1"/>
                    <c:pt idx="0">
                      <c:v> $119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{266D601D-AB3E-475B-B6E8-6005DCCAB088}</c15:txfldGUID>
                      <c15:f>'10. Comparative Distribution'!$L$64</c15:f>
                      <c15:dlblFieldTableCache>
                        <c:ptCount val="1"/>
                        <c:pt idx="0">
                          <c:v> $119 </c:v>
                        </c:pt>
                      </c15:dlblFieldTableCache>
                    </c15:dlblFTEntry>
                  </c15:dlblFieldTable>
                  <c15:showDataLabelsRange val="0"/>
                </c:ext>
                <c:ext xmlns:c16="http://schemas.microsoft.com/office/drawing/2014/chart" uri="{C3380CC4-5D6E-409C-BE32-E72D297353CC}">
                  <c16:uniqueId val="{00000019-B41B-4754-8193-465EB98EAC8F}"/>
                </c:ext>
              </c:extLst>
            </c:dLbl>
            <c:dLbl>
              <c:idx val="9"/>
              <c:tx>
                <c:strRef>
                  <c:f>'10. Comparative Distribution'!$L$65</c:f>
                  <c:strCache>
                    <c:ptCount val="1"/>
                    <c:pt idx="0">
                      <c:v> $110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{089A6A7C-0157-42C7-AF71-D9DFA20207AC}</c15:txfldGUID>
                      <c15:f>'10. Comparative Distribution'!$L$65</c15:f>
                      <c15:dlblFieldTableCache>
                        <c:ptCount val="1"/>
                        <c:pt idx="0">
                          <c:v> $110 </c:v>
                        </c:pt>
                      </c15:dlblFieldTableCache>
                    </c15:dlblFTEntry>
                  </c15:dlblFieldTable>
                  <c15:showDataLabelsRange val="0"/>
                </c:ext>
                <c:ext xmlns:c16="http://schemas.microsoft.com/office/drawing/2014/chart" uri="{C3380CC4-5D6E-409C-BE32-E72D297353CC}">
                  <c16:uniqueId val="{0000001A-B41B-4754-8193-465EB98EAC8F}"/>
                </c:ext>
              </c:extLst>
            </c:dLbl>
            <c:spPr>
              <a:noFill/>
              <a:ln>
                <a:noFill/>
              </a:ln>
              <a:effectLst/>
            </c:spPr>
            <c:txPr>
              <a:bodyPr/>
              <a:lstStyle/>
              <a:p>
                <a:pPr>
                  <a:defRPr sz="1100" b="1">
                    <a:solidFill>
                      <a:schemeClr val="accent1"/>
                    </a:solidFill>
                  </a:defRPr>
                </a:pPr>
                <a:endParaRPr lang="en-US"/>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B-B41B-4754-8193-465EB98EAC8F}"/>
            </c:ext>
          </c:extLst>
        </c:ser>
        <c:dLbls>
          <c:showLegendKey val="0"/>
          <c:showVal val="0"/>
          <c:showCatName val="0"/>
          <c:showSerName val="0"/>
          <c:showPercent val="0"/>
          <c:showBubbleSize val="0"/>
        </c:dLbls>
        <c:axId val="526842271"/>
        <c:axId val="1"/>
      </c:scatterChart>
      <c:valAx>
        <c:axId val="526842271"/>
        <c:scaling>
          <c:orientation val="minMax"/>
          <c:max val="1000"/>
          <c:min val="0"/>
        </c:scaling>
        <c:delete val="0"/>
        <c:axPos val="b"/>
        <c:numFmt formatCode="&quot;$&quot;#,##0" sourceLinked="1"/>
        <c:majorTickMark val="out"/>
        <c:minorTickMark val="none"/>
        <c:tickLblPos val="nextTo"/>
        <c:txPr>
          <a:bodyPr rot="0" vert="horz"/>
          <a:lstStyle/>
          <a:p>
            <a:pPr>
              <a:defRPr sz="1100" b="0" i="0" u="none" strike="noStrike" baseline="0">
                <a:solidFill>
                  <a:srgbClr val="333333"/>
                </a:solidFill>
                <a:latin typeface="Calibri"/>
                <a:ea typeface="Calibri"/>
                <a:cs typeface="Calibri"/>
              </a:defRPr>
            </a:pPr>
            <a:endParaRPr lang="en-US"/>
          </a:p>
        </c:txPr>
        <c:crossAx val="1"/>
        <c:crosses val="autoZero"/>
        <c:crossBetween val="midCat"/>
        <c:majorUnit val="500"/>
      </c:valAx>
      <c:valAx>
        <c:axId val="1"/>
        <c:scaling>
          <c:orientation val="minMax"/>
          <c:max val="10.5"/>
          <c:min val="0.5"/>
        </c:scaling>
        <c:delete val="1"/>
        <c:axPos val="l"/>
        <c:majorGridlines>
          <c:spPr>
            <a:ln>
              <a:solidFill>
                <a:schemeClr val="bg1">
                  <a:lumMod val="85000"/>
                </a:schemeClr>
              </a:solidFill>
            </a:ln>
          </c:spPr>
        </c:majorGridlines>
        <c:numFmt formatCode="General" sourceLinked="1"/>
        <c:majorTickMark val="out"/>
        <c:minorTickMark val="none"/>
        <c:tickLblPos val="nextTo"/>
        <c:crossAx val="526842271"/>
        <c:crosses val="autoZero"/>
        <c:crossBetween val="midCat"/>
        <c:majorUnit val="1"/>
      </c:valAx>
    </c:plotArea>
    <c:plotVisOnly val="1"/>
    <c:dispBlanksAs val="gap"/>
    <c:showDLblsOverMax val="0"/>
  </c:chart>
  <c:spPr>
    <a:ln>
      <a:solidFill>
        <a:schemeClr val="bg1">
          <a:lumMod val="85000"/>
        </a:schemeClr>
      </a:solidFill>
    </a:ln>
  </c:spPr>
  <c:printSettings>
    <c:headerFooter/>
    <c:pageMargins b="0.75" l="0.7" r="0.7" t="0.75" header="0.3" footer="0.3"/>
    <c:pageSetup/>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US" sz="1600"/>
              <a:t>Progress Chart</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strRef>
              <c:f>'2. Conditional Donut (2)'!$C$6</c:f>
              <c:strCache>
                <c:ptCount val="1"/>
                <c:pt idx="0">
                  <c:v>Data Series</c:v>
                </c:pt>
              </c:strCache>
            </c:strRef>
          </c:tx>
          <c:dPt>
            <c:idx val="0"/>
            <c:bubble3D val="0"/>
            <c:spPr>
              <a:solidFill>
                <a:schemeClr val="accent2"/>
              </a:solidFill>
              <a:ln w="19050">
                <a:solidFill>
                  <a:schemeClr val="lt1"/>
                </a:solidFill>
              </a:ln>
              <a:effectLst/>
            </c:spPr>
            <c:extLst>
              <c:ext xmlns:c16="http://schemas.microsoft.com/office/drawing/2014/chart" uri="{C3380CC4-5D6E-409C-BE32-E72D297353CC}">
                <c16:uniqueId val="{00000001-DD3F-451B-8430-71439C9E58EB}"/>
              </c:ext>
            </c:extLst>
          </c:dPt>
          <c:dPt>
            <c:idx val="1"/>
            <c:bubble3D val="0"/>
            <c:spPr>
              <a:solidFill>
                <a:schemeClr val="accent1"/>
              </a:solidFill>
              <a:ln w="19050">
                <a:solidFill>
                  <a:schemeClr val="lt1"/>
                </a:solidFill>
              </a:ln>
              <a:effectLst/>
            </c:spPr>
            <c:extLst>
              <c:ext xmlns:c16="http://schemas.microsoft.com/office/drawing/2014/chart" uri="{C3380CC4-5D6E-409C-BE32-E72D297353CC}">
                <c16:uniqueId val="{00000003-DD3F-451B-8430-71439C9E58EB}"/>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05-DD3F-451B-8430-71439C9E58EB}"/>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DD3F-451B-8430-71439C9E58EB}"/>
              </c:ext>
            </c:extLst>
          </c:dPt>
          <c:val>
            <c:numRef>
              <c:f>'2. Conditional Donut (2)'!$C$7:$C$10</c:f>
              <c:numCache>
                <c:formatCode>0%</c:formatCode>
                <c:ptCount val="4"/>
                <c:pt idx="0">
                  <c:v>0.6</c:v>
                </c:pt>
                <c:pt idx="1">
                  <c:v>0</c:v>
                </c:pt>
                <c:pt idx="2">
                  <c:v>0</c:v>
                </c:pt>
                <c:pt idx="3">
                  <c:v>0.4</c:v>
                </c:pt>
              </c:numCache>
            </c:numRef>
          </c:val>
          <c:extLst>
            <c:ext xmlns:c16="http://schemas.microsoft.com/office/drawing/2014/chart" uri="{C3380CC4-5D6E-409C-BE32-E72D297353CC}">
              <c16:uniqueId val="{00000008-DD3F-451B-8430-71439C9E58EB}"/>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'1. Pivot'!$E$1</c:f>
          <c:strCache>
            <c:ptCount val="1"/>
            <c:pt idx="0">
              <c:v>Annual Revenue Trend - Region: North</c:v>
            </c:pt>
          </c:strCache>
        </c:strRef>
      </c:tx>
      <c:layout>
        <c:manualLayout>
          <c:xMode val="edge"/>
          <c:yMode val="edge"/>
          <c:x val="2.9127812275498082E-2"/>
          <c:y val="3.676324824955793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1367498554206149E-2"/>
          <c:y val="0.18097222222222226"/>
          <c:w val="0.86128226344588266"/>
          <c:h val="0.72088764946048411"/>
        </c:manualLayout>
      </c:layout>
      <c:barChart>
        <c:barDir val="col"/>
        <c:grouping val="clustered"/>
        <c:varyColors val="0"/>
        <c:ser>
          <c:idx val="0"/>
          <c:order val="0"/>
          <c:tx>
            <c:strRef>
              <c:f>'1. Percent Change'!$D$4</c:f>
              <c:strCache>
                <c:ptCount val="1"/>
                <c:pt idx="0">
                  <c:v>Revenue $K</c:v>
                </c:pt>
              </c:strCache>
            </c:strRef>
          </c:tx>
          <c:spPr>
            <a:solidFill>
              <a:schemeClr val="bg1">
                <a:lumMod val="85000"/>
              </a:schemeClr>
            </a:solidFill>
            <a:ln>
              <a:solidFill>
                <a:schemeClr val="bg1">
                  <a:lumMod val="75000"/>
                </a:schemeClr>
              </a:solidFill>
            </a:ln>
            <a:effectLst/>
          </c:spPr>
          <c:invertIfNegative val="0"/>
          <c:cat>
            <c:strRef>
              <c:f>'1. Percent Change'!$C$5:$C$11</c:f>
              <c:strCache>
                <c:ptCount val="7"/>
                <c:pt idx="0">
                  <c:v>2011             </c:v>
                </c:pt>
                <c:pt idx="1">
                  <c:v>2012             </c:v>
                </c:pt>
                <c:pt idx="2">
                  <c:v>2013             </c:v>
                </c:pt>
                <c:pt idx="3">
                  <c:v>2014             </c:v>
                </c:pt>
                <c:pt idx="4">
                  <c:v>2015             </c:v>
                </c:pt>
                <c:pt idx="5">
                  <c:v>2016             </c:v>
                </c:pt>
                <c:pt idx="6">
                  <c:v>2017             </c:v>
                </c:pt>
              </c:strCache>
            </c:strRef>
          </c:cat>
          <c:val>
            <c:numRef>
              <c:f>'1. Percent Change'!$D$5:$D$11</c:f>
              <c:numCache>
                <c:formatCode>"$"#,##0,\K</c:formatCode>
                <c:ptCount val="7"/>
                <c:pt idx="0">
                  <c:v>148948</c:v>
                </c:pt>
                <c:pt idx="1">
                  <c:v>198068</c:v>
                </c:pt>
                <c:pt idx="2">
                  <c:v>176858</c:v>
                </c:pt>
                <c:pt idx="3">
                  <c:v>121785</c:v>
                </c:pt>
                <c:pt idx="4">
                  <c:v>102733</c:v>
                </c:pt>
                <c:pt idx="5">
                  <c:v>153815</c:v>
                </c:pt>
                <c:pt idx="6">
                  <c:v>206496</c:v>
                </c:pt>
              </c:numCache>
            </c:numRef>
          </c:val>
          <c:extLst>
            <c:ext xmlns:c16="http://schemas.microsoft.com/office/drawing/2014/chart" uri="{C3380CC4-5D6E-409C-BE32-E72D297353CC}">
              <c16:uniqueId val="{00000000-6325-448C-8FE0-143C030C0540}"/>
            </c:ext>
          </c:extLst>
        </c:ser>
        <c:ser>
          <c:idx val="3"/>
          <c:order val="1"/>
          <c:tx>
            <c:strRef>
              <c:f>'1. Percent Change'!$E$4</c:f>
              <c:strCache>
                <c:ptCount val="1"/>
                <c:pt idx="0">
                  <c:v>Invisible Bar</c:v>
                </c:pt>
              </c:strCache>
            </c:strRef>
          </c:tx>
          <c:spPr>
            <a:noFill/>
            <a:ln>
              <a:noFill/>
            </a:ln>
            <a:effectLst/>
          </c:spPr>
          <c:invertIfNegative val="0"/>
          <c:cat>
            <c:strRef>
              <c:f>'1. Percent Change'!$C$5:$C$11</c:f>
              <c:strCache>
                <c:ptCount val="7"/>
                <c:pt idx="0">
                  <c:v>2011             </c:v>
                </c:pt>
                <c:pt idx="1">
                  <c:v>2012             </c:v>
                </c:pt>
                <c:pt idx="2">
                  <c:v>2013             </c:v>
                </c:pt>
                <c:pt idx="3">
                  <c:v>2014             </c:v>
                </c:pt>
                <c:pt idx="4">
                  <c:v>2015             </c:v>
                </c:pt>
                <c:pt idx="5">
                  <c:v>2016             </c:v>
                </c:pt>
                <c:pt idx="6">
                  <c:v>2017             </c:v>
                </c:pt>
              </c:strCache>
            </c:strRef>
          </c:cat>
          <c:val>
            <c:numRef>
              <c:f>'1. Percent Change'!$E$5:$E$11</c:f>
              <c:numCache>
                <c:formatCode>_(* #,##0_);_(* \(#,##0\);_(* "-"??_);_(@_)</c:formatCode>
                <c:ptCount val="7"/>
                <c:pt idx="0">
                  <c:v>198068</c:v>
                </c:pt>
                <c:pt idx="1">
                  <c:v>176858</c:v>
                </c:pt>
                <c:pt idx="2">
                  <c:v>121785</c:v>
                </c:pt>
                <c:pt idx="3">
                  <c:v>102733</c:v>
                </c:pt>
                <c:pt idx="4">
                  <c:v>153815</c:v>
                </c:pt>
                <c:pt idx="5">
                  <c:v>206496</c:v>
                </c:pt>
              </c:numCache>
            </c:numRef>
          </c:val>
          <c:extLst>
            <c:ext xmlns:c16="http://schemas.microsoft.com/office/drawing/2014/chart" uri="{C3380CC4-5D6E-409C-BE32-E72D297353CC}">
              <c16:uniqueId val="{00000001-6325-448C-8FE0-143C030C0540}"/>
            </c:ext>
          </c:extLst>
        </c:ser>
        <c:ser>
          <c:idx val="1"/>
          <c:order val="2"/>
          <c:tx>
            <c:strRef>
              <c:f>'1. Percent Change'!$F$4</c:f>
              <c:strCache>
                <c:ptCount val="1"/>
                <c:pt idx="0">
                  <c:v>Invisible Bar +</c:v>
                </c:pt>
              </c:strCache>
            </c:strRef>
          </c:tx>
          <c:spPr>
            <a:noFill/>
            <a:ln>
              <a:noFill/>
            </a:ln>
            <a:effectLst/>
          </c:spPr>
          <c:invertIfNegative val="0"/>
          <c:dLbls>
            <c:dLbl>
              <c:idx val="0"/>
              <c:tx>
                <c:rich>
                  <a:bodyPr/>
                  <a:lstStyle/>
                  <a:p>
                    <a:fld id="{4CDF6C09-4457-4523-82A0-52843BFE0951}"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6325-448C-8FE0-143C030C0540}"/>
                </c:ext>
              </c:extLst>
            </c:dLbl>
            <c:dLbl>
              <c:idx val="1"/>
              <c:tx>
                <c:rich>
                  <a:bodyPr/>
                  <a:lstStyle/>
                  <a:p>
                    <a:fld id="{A10F5704-4B4A-4053-B346-81D6D305DAEA}"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6325-448C-8FE0-143C030C0540}"/>
                </c:ext>
              </c:extLst>
            </c:dLbl>
            <c:dLbl>
              <c:idx val="2"/>
              <c:tx>
                <c:rich>
                  <a:bodyPr/>
                  <a:lstStyle/>
                  <a:p>
                    <a:fld id="{74781CB0-516B-417C-8A82-C1D73D008076}"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6325-448C-8FE0-143C030C0540}"/>
                </c:ext>
              </c:extLst>
            </c:dLbl>
            <c:dLbl>
              <c:idx val="3"/>
              <c:tx>
                <c:rich>
                  <a:bodyPr/>
                  <a:lstStyle/>
                  <a:p>
                    <a:fld id="{945F246C-AB3B-4545-96F1-4C42831EA2A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6325-448C-8FE0-143C030C0540}"/>
                </c:ext>
              </c:extLst>
            </c:dLbl>
            <c:dLbl>
              <c:idx val="4"/>
              <c:tx>
                <c:rich>
                  <a:bodyPr/>
                  <a:lstStyle/>
                  <a:p>
                    <a:fld id="{F17CDC87-8F71-41AE-9C76-6013F1A331FE}"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6325-448C-8FE0-143C030C0540}"/>
                </c:ext>
              </c:extLst>
            </c:dLbl>
            <c:dLbl>
              <c:idx val="5"/>
              <c:tx>
                <c:rich>
                  <a:bodyPr/>
                  <a:lstStyle/>
                  <a:p>
                    <a:fld id="{F9FDBF20-76C9-416E-90B4-9B9DF64EE11D}"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6325-448C-8FE0-143C030C0540}"/>
                </c:ext>
              </c:extLst>
            </c:dLbl>
            <c:dLbl>
              <c:idx val="6"/>
              <c:tx>
                <c:rich>
                  <a:bodyPr/>
                  <a:lstStyle/>
                  <a:p>
                    <a:endParaRPr lang="en-US"/>
                  </a:p>
                </c:rich>
              </c:tx>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8-6325-448C-8FE0-143C030C0540}"/>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accent6"/>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errBars>
            <c:errBarType val="both"/>
            <c:errValType val="cust"/>
            <c:noEndCap val="1"/>
            <c:plus>
              <c:numRef>
                <c:f>'1. Percent Change'!$I$5:$I$11</c:f>
                <c:numCache>
                  <c:formatCode>General</c:formatCode>
                  <c:ptCount val="7"/>
                  <c:pt idx="0">
                    <c:v>-49120</c:v>
                  </c:pt>
                  <c:pt idx="1">
                    <c:v>0</c:v>
                  </c:pt>
                  <c:pt idx="2">
                    <c:v>0</c:v>
                  </c:pt>
                  <c:pt idx="3">
                    <c:v>0</c:v>
                  </c:pt>
                  <c:pt idx="4">
                    <c:v>-51082</c:v>
                  </c:pt>
                  <c:pt idx="5">
                    <c:v>-52681</c:v>
                  </c:pt>
                </c:numCache>
              </c:numRef>
            </c:plus>
            <c:minus>
              <c:numRef>
                <c:f>'1. Percent Change'!$N$5:$N$11</c:f>
                <c:numCache>
                  <c:formatCode>General</c:formatCode>
                  <c:ptCount val="7"/>
                </c:numCache>
              </c:numRef>
            </c:minus>
            <c:spPr>
              <a:noFill/>
              <a:ln w="15875" cap="flat" cmpd="sng" algn="ctr">
                <a:solidFill>
                  <a:schemeClr val="accent6"/>
                </a:solidFill>
                <a:prstDash val="solid"/>
                <a:round/>
                <a:headEnd type="triangle" w="med" len="med"/>
                <a:tailEnd type="none"/>
              </a:ln>
              <a:effectLst/>
            </c:spPr>
          </c:errBars>
          <c:cat>
            <c:strRef>
              <c:f>'1. Percent Change'!$C$5:$C$11</c:f>
              <c:strCache>
                <c:ptCount val="7"/>
                <c:pt idx="0">
                  <c:v>2011             </c:v>
                </c:pt>
                <c:pt idx="1">
                  <c:v>2012             </c:v>
                </c:pt>
                <c:pt idx="2">
                  <c:v>2013             </c:v>
                </c:pt>
                <c:pt idx="3">
                  <c:v>2014             </c:v>
                </c:pt>
                <c:pt idx="4">
                  <c:v>2015             </c:v>
                </c:pt>
                <c:pt idx="5">
                  <c:v>2016             </c:v>
                </c:pt>
                <c:pt idx="6">
                  <c:v>2017             </c:v>
                </c:pt>
              </c:strCache>
            </c:strRef>
          </c:cat>
          <c:val>
            <c:numRef>
              <c:f>'1. Percent Change'!$F$5:$F$11</c:f>
              <c:numCache>
                <c:formatCode>_(* #,##0_);_(* \(#,##0\);_(* "-"??_);_(@_)</c:formatCode>
                <c:ptCount val="7"/>
                <c:pt idx="0">
                  <c:v>198068</c:v>
                </c:pt>
                <c:pt idx="1">
                  <c:v>176858</c:v>
                </c:pt>
                <c:pt idx="2">
                  <c:v>121785</c:v>
                </c:pt>
                <c:pt idx="3">
                  <c:v>102733</c:v>
                </c:pt>
                <c:pt idx="4">
                  <c:v>153815</c:v>
                </c:pt>
                <c:pt idx="5">
                  <c:v>206496</c:v>
                </c:pt>
              </c:numCache>
            </c:numRef>
          </c:val>
          <c:extLst>
            <c:ext xmlns:c15="http://schemas.microsoft.com/office/drawing/2012/chart" uri="{02D57815-91ED-43cb-92C2-25804820EDAC}">
              <c15:datalabelsRange>
                <c15:f>'1. Percent Change'!$L$5:$L$10</c15:f>
                <c15:dlblRangeCache>
                  <c:ptCount val="6"/>
                  <c:pt idx="0">
                    <c:v>+33%</c:v>
                  </c:pt>
                  <c:pt idx="4">
                    <c:v>+50%</c:v>
                  </c:pt>
                  <c:pt idx="5">
                    <c:v>+34%</c:v>
                  </c:pt>
                </c15:dlblRangeCache>
              </c15:datalabelsRange>
            </c:ext>
            <c:ext xmlns:c16="http://schemas.microsoft.com/office/drawing/2014/chart" uri="{C3380CC4-5D6E-409C-BE32-E72D297353CC}">
              <c16:uniqueId val="{00000009-6325-448C-8FE0-143C030C0540}"/>
            </c:ext>
          </c:extLst>
        </c:ser>
        <c:ser>
          <c:idx val="2"/>
          <c:order val="3"/>
          <c:tx>
            <c:strRef>
              <c:f>'1. Percent Change'!$G$4</c:f>
              <c:strCache>
                <c:ptCount val="1"/>
                <c:pt idx="0">
                  <c:v>Invisible Bar -</c:v>
                </c:pt>
              </c:strCache>
            </c:strRef>
          </c:tx>
          <c:spPr>
            <a:noFill/>
            <a:ln>
              <a:noFill/>
            </a:ln>
            <a:effectLst/>
          </c:spPr>
          <c:invertIfNegative val="0"/>
          <c:dLbls>
            <c:dLbl>
              <c:idx val="0"/>
              <c:tx>
                <c:rich>
                  <a:bodyPr/>
                  <a:lstStyle/>
                  <a:p>
                    <a:fld id="{E448075E-425F-4CDB-A2AF-02831D3D38E1}"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6325-448C-8FE0-143C030C0540}"/>
                </c:ext>
              </c:extLst>
            </c:dLbl>
            <c:dLbl>
              <c:idx val="1"/>
              <c:tx>
                <c:rich>
                  <a:bodyPr/>
                  <a:lstStyle/>
                  <a:p>
                    <a:fld id="{81768DE5-C56B-439D-A879-D08F85F3E56A}"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6325-448C-8FE0-143C030C0540}"/>
                </c:ext>
              </c:extLst>
            </c:dLbl>
            <c:dLbl>
              <c:idx val="2"/>
              <c:tx>
                <c:rich>
                  <a:bodyPr/>
                  <a:lstStyle/>
                  <a:p>
                    <a:fld id="{DEA1F27B-457C-4C9D-A4CB-F9144D55352A}"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6325-448C-8FE0-143C030C0540}"/>
                </c:ext>
              </c:extLst>
            </c:dLbl>
            <c:dLbl>
              <c:idx val="3"/>
              <c:tx>
                <c:rich>
                  <a:bodyPr/>
                  <a:lstStyle/>
                  <a:p>
                    <a:fld id="{CA05C13F-1BA0-478E-878E-80369B27DA27}"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6325-448C-8FE0-143C030C0540}"/>
                </c:ext>
              </c:extLst>
            </c:dLbl>
            <c:dLbl>
              <c:idx val="4"/>
              <c:tx>
                <c:rich>
                  <a:bodyPr/>
                  <a:lstStyle/>
                  <a:p>
                    <a:fld id="{F898447E-DA66-4DB1-BC36-C8AFE36364F0}"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6325-448C-8FE0-143C030C0540}"/>
                </c:ext>
              </c:extLst>
            </c:dLbl>
            <c:dLbl>
              <c:idx val="5"/>
              <c:tx>
                <c:rich>
                  <a:bodyPr/>
                  <a:lstStyle/>
                  <a:p>
                    <a:fld id="{C2625264-61A3-404E-ADFD-3E3410606DA5}"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F-6325-448C-8FE0-143C030C0540}"/>
                </c:ext>
              </c:extLst>
            </c:dLbl>
            <c:dLbl>
              <c:idx val="6"/>
              <c:tx>
                <c:rich>
                  <a:bodyPr/>
                  <a:lstStyle/>
                  <a:p>
                    <a:endParaRPr lang="en-US"/>
                  </a:p>
                </c:rich>
              </c:tx>
              <c:dLblPos val="inEnd"/>
              <c:showLegendKey val="0"/>
              <c:showVal val="0"/>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10-6325-448C-8FE0-143C030C0540}"/>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C00000"/>
                    </a:solidFill>
                    <a:latin typeface="+mn-lt"/>
                    <a:ea typeface="+mn-ea"/>
                    <a:cs typeface="+mn-cs"/>
                  </a:defRPr>
                </a:pPr>
                <a:endParaRPr lang="en-US"/>
              </a:p>
            </c:txPr>
            <c:dLblPos val="in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1"/>
            <c:plus>
              <c:numRef>
                <c:f>'1. Percent Change'!$N$5:$N$11</c:f>
                <c:numCache>
                  <c:formatCode>General</c:formatCode>
                  <c:ptCount val="7"/>
                </c:numCache>
              </c:numRef>
            </c:plus>
            <c:minus>
              <c:numRef>
                <c:f>'1. Percent Change'!$J$5:$J$11</c:f>
                <c:numCache>
                  <c:formatCode>General</c:formatCode>
                  <c:ptCount val="7"/>
                  <c:pt idx="0">
                    <c:v>0</c:v>
                  </c:pt>
                  <c:pt idx="1">
                    <c:v>-21210</c:v>
                  </c:pt>
                  <c:pt idx="2">
                    <c:v>-55073</c:v>
                  </c:pt>
                  <c:pt idx="3">
                    <c:v>-19052</c:v>
                  </c:pt>
                  <c:pt idx="4">
                    <c:v>0</c:v>
                  </c:pt>
                  <c:pt idx="5">
                    <c:v>0</c:v>
                  </c:pt>
                </c:numCache>
              </c:numRef>
            </c:minus>
            <c:spPr>
              <a:noFill/>
              <a:ln w="15875" cap="sq" cmpd="sng" algn="ctr">
                <a:solidFill>
                  <a:srgbClr val="C00000"/>
                </a:solidFill>
                <a:round/>
                <a:headEnd type="triangle"/>
                <a:tailEnd type="none" w="med" len="med"/>
              </a:ln>
              <a:effectLst/>
            </c:spPr>
          </c:errBars>
          <c:cat>
            <c:strRef>
              <c:f>'1. Percent Change'!$C$5:$C$11</c:f>
              <c:strCache>
                <c:ptCount val="7"/>
                <c:pt idx="0">
                  <c:v>2011             </c:v>
                </c:pt>
                <c:pt idx="1">
                  <c:v>2012             </c:v>
                </c:pt>
                <c:pt idx="2">
                  <c:v>2013             </c:v>
                </c:pt>
                <c:pt idx="3">
                  <c:v>2014             </c:v>
                </c:pt>
                <c:pt idx="4">
                  <c:v>2015             </c:v>
                </c:pt>
                <c:pt idx="5">
                  <c:v>2016             </c:v>
                </c:pt>
                <c:pt idx="6">
                  <c:v>2017             </c:v>
                </c:pt>
              </c:strCache>
            </c:strRef>
          </c:cat>
          <c:val>
            <c:numRef>
              <c:f>'1. Percent Change'!$G$5:$G$11</c:f>
              <c:numCache>
                <c:formatCode>_(* #,##0_);_(* \(#,##0\);_(* "-"??_);_(@_)</c:formatCode>
                <c:ptCount val="7"/>
                <c:pt idx="0">
                  <c:v>198068</c:v>
                </c:pt>
                <c:pt idx="1">
                  <c:v>176858</c:v>
                </c:pt>
                <c:pt idx="2">
                  <c:v>121785</c:v>
                </c:pt>
                <c:pt idx="3">
                  <c:v>102733</c:v>
                </c:pt>
                <c:pt idx="4">
                  <c:v>153815</c:v>
                </c:pt>
                <c:pt idx="5">
                  <c:v>206496</c:v>
                </c:pt>
              </c:numCache>
            </c:numRef>
          </c:val>
          <c:extLst>
            <c:ext xmlns:c15="http://schemas.microsoft.com/office/drawing/2012/chart" uri="{02D57815-91ED-43cb-92C2-25804820EDAC}">
              <c15:datalabelsRange>
                <c15:f>'1. Percent Change'!$M$5:$M$10</c15:f>
                <c15:dlblRangeCache>
                  <c:ptCount val="6"/>
                  <c:pt idx="1">
                    <c:v>-11%</c:v>
                  </c:pt>
                  <c:pt idx="2">
                    <c:v>-31%</c:v>
                  </c:pt>
                  <c:pt idx="3">
                    <c:v>-16%</c:v>
                  </c:pt>
                </c15:dlblRangeCache>
              </c15:datalabelsRange>
            </c:ext>
            <c:ext xmlns:c16="http://schemas.microsoft.com/office/drawing/2014/chart" uri="{C3380CC4-5D6E-409C-BE32-E72D297353CC}">
              <c16:uniqueId val="{00000011-6325-448C-8FE0-143C030C0540}"/>
            </c:ext>
          </c:extLst>
        </c:ser>
        <c:dLbls>
          <c:showLegendKey val="0"/>
          <c:showVal val="0"/>
          <c:showCatName val="0"/>
          <c:showSerName val="0"/>
          <c:showPercent val="0"/>
          <c:showBubbleSize val="0"/>
        </c:dLbls>
        <c:gapWidth val="19"/>
        <c:overlap val="53"/>
        <c:axId val="1602452175"/>
        <c:axId val="1592433919"/>
      </c:barChart>
      <c:catAx>
        <c:axId val="1602452175"/>
        <c:scaling>
          <c:orientation val="minMax"/>
        </c:scaling>
        <c:delete val="0"/>
        <c:axPos val="b"/>
        <c:numFmt formatCode="General" sourceLinked="1"/>
        <c:majorTickMark val="none"/>
        <c:minorTickMark val="none"/>
        <c:tickLblPos val="nextTo"/>
        <c:spPr>
          <a:noFill/>
          <a:ln w="9525" cap="flat" cmpd="sng" algn="ctr">
            <a:solidFill>
              <a:schemeClr val="bg1">
                <a:lumMod val="7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2433919"/>
        <c:crosses val="autoZero"/>
        <c:auto val="1"/>
        <c:lblAlgn val="ctr"/>
        <c:lblOffset val="100"/>
        <c:noMultiLvlLbl val="0"/>
      </c:catAx>
      <c:valAx>
        <c:axId val="1592433919"/>
        <c:scaling>
          <c:orientation val="minMax"/>
        </c:scaling>
        <c:delete val="0"/>
        <c:axPos val="r"/>
        <c:majorGridlines>
          <c:spPr>
            <a:ln w="9525" cap="flat" cmpd="sng" algn="ctr">
              <a:solidFill>
                <a:schemeClr val="bg1">
                  <a:lumMod val="95000"/>
                </a:schemeClr>
              </a:solidFill>
              <a:prstDash val="sysDash"/>
              <a:round/>
            </a:ln>
            <a:effectLst/>
          </c:spPr>
        </c:majorGridlines>
        <c:numFmt formatCode="&quot;$&quot;#,##0,\K"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602452175"/>
        <c:crosses val="max"/>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6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US" sz="1600"/>
              <a:t>Progress Chart</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strRef>
              <c:f>'2. Conditional Donut'!$C$6</c:f>
              <c:strCache>
                <c:ptCount val="1"/>
                <c:pt idx="0">
                  <c:v>Data Series</c:v>
                </c:pt>
              </c:strCache>
            </c:strRef>
          </c:tx>
          <c:dPt>
            <c:idx val="0"/>
            <c:bubble3D val="0"/>
            <c:spPr>
              <a:solidFill>
                <a:schemeClr val="accent2"/>
              </a:solidFill>
              <a:ln w="19050">
                <a:solidFill>
                  <a:schemeClr val="lt1"/>
                </a:solidFill>
              </a:ln>
              <a:effectLst/>
            </c:spPr>
            <c:extLst>
              <c:ext xmlns:c16="http://schemas.microsoft.com/office/drawing/2014/chart" uri="{C3380CC4-5D6E-409C-BE32-E72D297353CC}">
                <c16:uniqueId val="{00000001-5E22-4188-BF1F-6018E124F08A}"/>
              </c:ext>
            </c:extLst>
          </c:dPt>
          <c:dPt>
            <c:idx val="1"/>
            <c:bubble3D val="0"/>
            <c:spPr>
              <a:solidFill>
                <a:schemeClr val="accent1"/>
              </a:solidFill>
              <a:ln w="19050">
                <a:solidFill>
                  <a:schemeClr val="lt1"/>
                </a:solidFill>
              </a:ln>
              <a:effectLst/>
            </c:spPr>
            <c:extLst>
              <c:ext xmlns:c16="http://schemas.microsoft.com/office/drawing/2014/chart" uri="{C3380CC4-5D6E-409C-BE32-E72D297353CC}">
                <c16:uniqueId val="{00000003-5E22-4188-BF1F-6018E124F08A}"/>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05-5E22-4188-BF1F-6018E124F08A}"/>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5E22-4188-BF1F-6018E124F08A}"/>
              </c:ext>
            </c:extLst>
          </c:dPt>
          <c:val>
            <c:numRef>
              <c:f>'2. Conditional Donut'!$C$7:$C$10</c:f>
              <c:numCache>
                <c:formatCode>0%</c:formatCode>
                <c:ptCount val="4"/>
                <c:pt idx="0">
                  <c:v>0</c:v>
                </c:pt>
                <c:pt idx="1">
                  <c:v>0</c:v>
                </c:pt>
                <c:pt idx="2">
                  <c:v>1</c:v>
                </c:pt>
                <c:pt idx="3">
                  <c:v>0</c:v>
                </c:pt>
              </c:numCache>
            </c:numRef>
          </c:val>
          <c:extLst>
            <c:ext xmlns:c16="http://schemas.microsoft.com/office/drawing/2014/chart" uri="{C3380CC4-5D6E-409C-BE32-E72D297353CC}">
              <c16:uniqueId val="{00000008-5E22-4188-BF1F-6018E124F08A}"/>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[10-Advanced-Excel-Charts.xlsx]3. Pivots!PivotTable3</c:name>
    <c:fmtId val="10"/>
  </c:pivotSource>
  <c:chart>
    <c:title>
      <c:tx>
        <c:rich>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r>
              <a:rPr lang="en-US">
                <a:solidFill>
                  <a:schemeClr val="tx1"/>
                </a:solidFill>
              </a:rPr>
              <a:t>Count</a:t>
            </a:r>
            <a:r>
              <a:rPr lang="en-US" baseline="0">
                <a:solidFill>
                  <a:schemeClr val="tx1"/>
                </a:solidFill>
              </a:rPr>
              <a:t> of Employees by Phone Bill Amount</a:t>
            </a:r>
            <a:endParaRPr lang="en-US">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0555555555555555E-2"/>
          <c:y val="0.19081515240394381"/>
          <c:w val="0.93888888888888888"/>
          <c:h val="0.63644420880054753"/>
        </c:manualLayout>
      </c:layout>
      <c:barChart>
        <c:barDir val="col"/>
        <c:grouping val="clustered"/>
        <c:varyColors val="0"/>
        <c:ser>
          <c:idx val="0"/>
          <c:order val="0"/>
          <c:tx>
            <c:strRef>
              <c:f>'3. Pivots'!$B$3</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Pivots'!$A$4:$A$11</c:f>
              <c:strCache>
                <c:ptCount val="7"/>
                <c:pt idx="0">
                  <c:v>$100-$199</c:v>
                </c:pt>
                <c:pt idx="1">
                  <c:v>$0-$99</c:v>
                </c:pt>
                <c:pt idx="2">
                  <c:v>$200-$299</c:v>
                </c:pt>
                <c:pt idx="3">
                  <c:v>$400-$499</c:v>
                </c:pt>
                <c:pt idx="4">
                  <c:v>$300-$399</c:v>
                </c:pt>
                <c:pt idx="5">
                  <c:v>$600+</c:v>
                </c:pt>
                <c:pt idx="6">
                  <c:v>$500-$599</c:v>
                </c:pt>
              </c:strCache>
            </c:strRef>
          </c:cat>
          <c:val>
            <c:numRef>
              <c:f>'3. Pivots'!$B$4:$B$11</c:f>
              <c:numCache>
                <c:formatCode>General</c:formatCode>
                <c:ptCount val="7"/>
                <c:pt idx="0">
                  <c:v>130</c:v>
                </c:pt>
                <c:pt idx="1">
                  <c:v>67</c:v>
                </c:pt>
                <c:pt idx="2">
                  <c:v>26</c:v>
                </c:pt>
                <c:pt idx="3">
                  <c:v>27</c:v>
                </c:pt>
                <c:pt idx="4">
                  <c:v>30</c:v>
                </c:pt>
                <c:pt idx="5">
                  <c:v>15</c:v>
                </c:pt>
                <c:pt idx="6">
                  <c:v>5</c:v>
                </c:pt>
              </c:numCache>
            </c:numRef>
          </c:val>
          <c:extLst>
            <c:ext xmlns:c16="http://schemas.microsoft.com/office/drawing/2014/chart" uri="{C3380CC4-5D6E-409C-BE32-E72D297353CC}">
              <c16:uniqueId val="{00000000-9FB5-4BDE-93C4-2D659F3FC6EC}"/>
            </c:ext>
          </c:extLst>
        </c:ser>
        <c:dLbls>
          <c:showLegendKey val="0"/>
          <c:showVal val="0"/>
          <c:showCatName val="0"/>
          <c:showSerName val="0"/>
          <c:showPercent val="0"/>
          <c:showBubbleSize val="0"/>
        </c:dLbls>
        <c:gapWidth val="39"/>
        <c:overlap val="-27"/>
        <c:axId val="406205568"/>
        <c:axId val="406200472"/>
      </c:barChart>
      <c:catAx>
        <c:axId val="406205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200472"/>
        <c:crosses val="autoZero"/>
        <c:auto val="1"/>
        <c:lblAlgn val="ctr"/>
        <c:lblOffset val="100"/>
        <c:noMultiLvlLbl val="0"/>
      </c:catAx>
      <c:valAx>
        <c:axId val="406200472"/>
        <c:scaling>
          <c:orientation val="minMax"/>
        </c:scaling>
        <c:delete val="1"/>
        <c:axPos val="l"/>
        <c:numFmt formatCode="General" sourceLinked="1"/>
        <c:majorTickMark val="none"/>
        <c:minorTickMark val="none"/>
        <c:tickLblPos val="nextTo"/>
        <c:crossAx val="4062055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'4. Dynamic Histogram'!$C$10</c:f>
          <c:strCache>
            <c:ptCount val="1"/>
            <c:pt idx="0">
              <c:v>Count of Volunteers by Age Group</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0555555555555555E-2"/>
          <c:y val="0.19780567019883008"/>
          <c:w val="0.93888888888888888"/>
          <c:h val="0.60720173435961666"/>
        </c:manualLayout>
      </c:layout>
      <c:barChart>
        <c:barDir val="col"/>
        <c:grouping val="clustered"/>
        <c:varyColors val="0"/>
        <c:ser>
          <c:idx val="0"/>
          <c:order val="0"/>
          <c:tx>
            <c:strRef>
              <c:f>'4. Dynamic Histogram'!$E$13</c:f>
              <c:strCache>
                <c:ptCount val="1"/>
                <c:pt idx="0">
                  <c:v>Frequency</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Dynamic Histogram'!rngGroups</c:f>
              <c:strCache>
                <c:ptCount val="2"/>
                <c:pt idx="0">
                  <c:v>10-44</c:v>
                </c:pt>
                <c:pt idx="1">
                  <c:v>45-80</c:v>
                </c:pt>
              </c:strCache>
            </c:strRef>
          </c:cat>
          <c:val>
            <c:numRef>
              <c:f>'4. Dynamic Histogram'!rngCount</c:f>
              <c:numCache>
                <c:formatCode>General</c:formatCode>
                <c:ptCount val="2"/>
                <c:pt idx="0">
                  <c:v>64</c:v>
                </c:pt>
                <c:pt idx="1">
                  <c:v>36</c:v>
                </c:pt>
              </c:numCache>
            </c:numRef>
          </c:val>
          <c:extLst>
            <c:ext xmlns:c16="http://schemas.microsoft.com/office/drawing/2014/chart" uri="{C3380CC4-5D6E-409C-BE32-E72D297353CC}">
              <c16:uniqueId val="{00000000-C394-46F5-BACD-B2C733375014}"/>
            </c:ext>
          </c:extLst>
        </c:ser>
        <c:dLbls>
          <c:dLblPos val="outEnd"/>
          <c:showLegendKey val="0"/>
          <c:showVal val="1"/>
          <c:showCatName val="0"/>
          <c:showSerName val="0"/>
          <c:showPercent val="0"/>
          <c:showBubbleSize val="0"/>
        </c:dLbls>
        <c:gapWidth val="5"/>
        <c:overlap val="-27"/>
        <c:axId val="564038112"/>
        <c:axId val="564041248"/>
      </c:barChart>
      <c:catAx>
        <c:axId val="564038112"/>
        <c:scaling>
          <c:orientation val="minMax"/>
        </c:scaling>
        <c:delete val="0"/>
        <c:axPos val="b"/>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r>
                  <a:rPr lang="en-US" b="1"/>
                  <a:t>Age Groups</a:t>
                </a:r>
              </a:p>
            </c:rich>
          </c:tx>
          <c:layout>
            <c:manualLayout>
              <c:xMode val="edge"/>
              <c:yMode val="edge"/>
              <c:x val="0.42609011373578304"/>
              <c:y val="0.89719889180519097"/>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564041248"/>
        <c:crosses val="autoZero"/>
        <c:auto val="1"/>
        <c:lblAlgn val="ctr"/>
        <c:lblOffset val="100"/>
        <c:noMultiLvlLbl val="0"/>
      </c:catAx>
      <c:valAx>
        <c:axId val="564041248"/>
        <c:scaling>
          <c:orientation val="minMax"/>
        </c:scaling>
        <c:delete val="1"/>
        <c:axPos val="l"/>
        <c:numFmt formatCode="General" sourceLinked="1"/>
        <c:majorTickMark val="none"/>
        <c:minorTickMark val="none"/>
        <c:tickLblPos val="nextTo"/>
        <c:crossAx val="5640381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2206119162640902E-3"/>
          <c:y val="0"/>
          <c:w val="0.9967793880837359"/>
          <c:h val="0.98146558726791755"/>
        </c:manualLayout>
      </c:layout>
      <c:barChart>
        <c:barDir val="col"/>
        <c:grouping val="clustered"/>
        <c:varyColors val="0"/>
        <c:ser>
          <c:idx val="0"/>
          <c:order val="0"/>
          <c:spPr>
            <a:solidFill>
              <a:schemeClr val="accent1"/>
            </a:solidFill>
            <a:ln>
              <a:noFill/>
            </a:ln>
            <a:effectLst/>
          </c:spPr>
          <c:invertIfNegative val="0"/>
          <c:val>
            <c:numRef>
              <c:f>'4. Dynamic Histogram'!$B$31:$B$32</c:f>
              <c:numCache>
                <c:formatCode>General</c:formatCode>
                <c:ptCount val="2"/>
                <c:pt idx="0">
                  <c:v>6</c:v>
                </c:pt>
                <c:pt idx="1">
                  <c:v>4</c:v>
                </c:pt>
              </c:numCache>
            </c:numRef>
          </c:val>
          <c:extLst>
            <c:ext xmlns:c16="http://schemas.microsoft.com/office/drawing/2014/chart" uri="{C3380CC4-5D6E-409C-BE32-E72D297353CC}">
              <c16:uniqueId val="{00000000-4518-43A6-A780-C6B50EF9D335}"/>
            </c:ext>
          </c:extLst>
        </c:ser>
        <c:dLbls>
          <c:showLegendKey val="0"/>
          <c:showVal val="0"/>
          <c:showCatName val="0"/>
          <c:showSerName val="0"/>
          <c:showPercent val="0"/>
          <c:showBubbleSize val="0"/>
        </c:dLbls>
        <c:gapWidth val="24"/>
        <c:overlap val="-27"/>
        <c:axId val="758602704"/>
        <c:axId val="758596040"/>
      </c:barChart>
      <c:catAx>
        <c:axId val="758602704"/>
        <c:scaling>
          <c:orientation val="minMax"/>
        </c:scaling>
        <c:delete val="0"/>
        <c:axPos val="b"/>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596040"/>
        <c:crosses val="autoZero"/>
        <c:auto val="1"/>
        <c:lblAlgn val="ctr"/>
        <c:lblOffset val="100"/>
        <c:noMultiLvlLbl val="0"/>
      </c:catAx>
      <c:valAx>
        <c:axId val="758596040"/>
        <c:scaling>
          <c:orientation val="minMax"/>
        </c:scaling>
        <c:delete val="1"/>
        <c:axPos val="l"/>
        <c:numFmt formatCode="General" sourceLinked="1"/>
        <c:majorTickMark val="none"/>
        <c:minorTickMark val="none"/>
        <c:tickLblPos val="nextTo"/>
        <c:crossAx val="75860270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2206119162640902E-3"/>
          <c:y val="0"/>
          <c:w val="0.9967793880837359"/>
          <c:h val="0.98146558726791755"/>
        </c:manualLayout>
      </c:layout>
      <c:barChart>
        <c:barDir val="col"/>
        <c:grouping val="clustered"/>
        <c:varyColors val="0"/>
        <c:ser>
          <c:idx val="0"/>
          <c:order val="0"/>
          <c:spPr>
            <a:solidFill>
              <a:schemeClr val="accent1"/>
            </a:solidFill>
            <a:ln>
              <a:noFill/>
            </a:ln>
            <a:effectLst/>
          </c:spPr>
          <c:invertIfNegative val="0"/>
          <c:val>
            <c:numRef>
              <c:f>'4. Dynamic Histogram'!$C$31:$C$35</c:f>
              <c:numCache>
                <c:formatCode>General</c:formatCode>
                <c:ptCount val="5"/>
                <c:pt idx="0">
                  <c:v>4</c:v>
                </c:pt>
                <c:pt idx="1">
                  <c:v>6</c:v>
                </c:pt>
                <c:pt idx="2">
                  <c:v>3</c:v>
                </c:pt>
                <c:pt idx="3">
                  <c:v>8</c:v>
                </c:pt>
                <c:pt idx="4">
                  <c:v>5</c:v>
                </c:pt>
              </c:numCache>
            </c:numRef>
          </c:val>
          <c:extLst>
            <c:ext xmlns:c16="http://schemas.microsoft.com/office/drawing/2014/chart" uri="{C3380CC4-5D6E-409C-BE32-E72D297353CC}">
              <c16:uniqueId val="{00000000-3658-482A-B58C-CBDE0BFDEBB9}"/>
            </c:ext>
          </c:extLst>
        </c:ser>
        <c:dLbls>
          <c:showLegendKey val="0"/>
          <c:showVal val="0"/>
          <c:showCatName val="0"/>
          <c:showSerName val="0"/>
          <c:showPercent val="0"/>
          <c:showBubbleSize val="0"/>
        </c:dLbls>
        <c:gapWidth val="24"/>
        <c:overlap val="-27"/>
        <c:axId val="758596824"/>
        <c:axId val="758597216"/>
      </c:barChart>
      <c:catAx>
        <c:axId val="758596824"/>
        <c:scaling>
          <c:orientation val="minMax"/>
        </c:scaling>
        <c:delete val="0"/>
        <c:axPos val="b"/>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58597216"/>
        <c:crosses val="autoZero"/>
        <c:auto val="1"/>
        <c:lblAlgn val="ctr"/>
        <c:lblOffset val="100"/>
        <c:noMultiLvlLbl val="0"/>
      </c:catAx>
      <c:valAx>
        <c:axId val="758597216"/>
        <c:scaling>
          <c:orientation val="minMax"/>
        </c:scaling>
        <c:delete val="1"/>
        <c:axPos val="l"/>
        <c:numFmt formatCode="General" sourceLinked="1"/>
        <c:majorTickMark val="none"/>
        <c:minorTickMark val="none"/>
        <c:tickLblPos val="nextTo"/>
        <c:crossAx val="75859682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'5. Monthly Avg'!$B$2</c:f>
          <c:strCache>
            <c:ptCount val="1"/>
            <c:pt idx="0">
              <c:v>Mammoth Mountain Monthly Snowfall Inches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'5. Monthly Avg'!$C$6</c:f>
              <c:strCache>
                <c:ptCount val="1"/>
                <c:pt idx="0">
                  <c:v>Avg Snowfall (1970-2015)</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'5. Monthly Avg'!$C$7:$C$16</c:f>
              <c:numCache>
                <c:formatCode>0</c:formatCode>
                <c:ptCount val="10"/>
                <c:pt idx="0">
                  <c:v>7.1304347826086953</c:v>
                </c:pt>
                <c:pt idx="1">
                  <c:v>6.5456521739130435</c:v>
                </c:pt>
                <c:pt idx="2">
                  <c:v>27.213043478260865</c:v>
                </c:pt>
                <c:pt idx="3">
                  <c:v>66.504347826086956</c:v>
                </c:pt>
                <c:pt idx="4">
                  <c:v>65.782608695652172</c:v>
                </c:pt>
                <c:pt idx="5">
                  <c:v>69.719565217391306</c:v>
                </c:pt>
                <c:pt idx="6">
                  <c:v>60.3</c:v>
                </c:pt>
                <c:pt idx="7">
                  <c:v>34.019565217391303</c:v>
                </c:pt>
                <c:pt idx="8">
                  <c:v>7.4217391304347817</c:v>
                </c:pt>
                <c:pt idx="9">
                  <c:v>0.18043478260869567</c:v>
                </c:pt>
              </c:numCache>
            </c:numRef>
          </c:val>
          <c:extLst>
            <c:ext xmlns:c16="http://schemas.microsoft.com/office/drawing/2014/chart" uri="{C3380CC4-5D6E-409C-BE32-E72D297353CC}">
              <c16:uniqueId val="{00000000-1D32-4F6E-8E22-6AEABF651208}"/>
            </c:ext>
          </c:extLst>
        </c:ser>
        <c:ser>
          <c:idx val="1"/>
          <c:order val="1"/>
          <c:tx>
            <c:strRef>
              <c:f>'5. Monthly Avg'!$D$6</c:f>
              <c:strCache>
                <c:ptCount val="1"/>
                <c:pt idx="0">
                  <c:v>Snowfall (2011)</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'5. Monthly Avg'!$D$7:$D$16</c:f>
              <c:numCache>
                <c:formatCode>0</c:formatCode>
                <c:ptCount val="10"/>
                <c:pt idx="0">
                  <c:v>0</c:v>
                </c:pt>
                <c:pt idx="1">
                  <c:v>10</c:v>
                </c:pt>
                <c:pt idx="2">
                  <c:v>88</c:v>
                </c:pt>
                <c:pt idx="3">
                  <c:v>209</c:v>
                </c:pt>
                <c:pt idx="4">
                  <c:v>29</c:v>
                </c:pt>
                <c:pt idx="5">
                  <c:v>92</c:v>
                </c:pt>
                <c:pt idx="6">
                  <c:v>177.5</c:v>
                </c:pt>
                <c:pt idx="7">
                  <c:v>31</c:v>
                </c:pt>
                <c:pt idx="8">
                  <c:v>27.5</c:v>
                </c:pt>
                <c:pt idx="9">
                  <c:v>4.5</c:v>
                </c:pt>
              </c:numCache>
            </c:numRef>
          </c:val>
          <c:extLst>
            <c:ext xmlns:c16="http://schemas.microsoft.com/office/drawing/2014/chart" uri="{C3380CC4-5D6E-409C-BE32-E72D297353CC}">
              <c16:uniqueId val="{00000001-1D32-4F6E-8E22-6AEABF651208}"/>
            </c:ext>
          </c:extLst>
        </c:ser>
        <c:dLbls>
          <c:showLegendKey val="0"/>
          <c:showVal val="0"/>
          <c:showCatName val="0"/>
          <c:showSerName val="0"/>
          <c:showPercent val="0"/>
          <c:showBubbleSize val="0"/>
        </c:dLbls>
        <c:gapWidth val="56"/>
        <c:axId val="490734520"/>
        <c:axId val="490732168"/>
      </c:barChart>
      <c:catAx>
        <c:axId val="490734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490732168"/>
        <c:crosses val="autoZero"/>
        <c:auto val="1"/>
        <c:lblAlgn val="ctr"/>
        <c:lblOffset val="100"/>
        <c:noMultiLvlLbl val="0"/>
      </c:catAx>
      <c:valAx>
        <c:axId val="490732168"/>
        <c:scaling>
          <c:orientation val="minMax"/>
        </c:scaling>
        <c:delete val="1"/>
        <c:axPos val="l"/>
        <c:numFmt formatCode="0" sourceLinked="1"/>
        <c:majorTickMark val="none"/>
        <c:minorTickMark val="none"/>
        <c:tickLblPos val="nextTo"/>
        <c:crossAx val="490734520"/>
        <c:crosses val="autoZero"/>
        <c:crossBetween val="between"/>
      </c:valAx>
      <c:spPr>
        <a:noFill/>
        <a:ln>
          <a:noFill/>
        </a:ln>
        <a:effectLst/>
      </c:spPr>
    </c:plotArea>
    <c:legend>
      <c:legendPos val="t"/>
      <c:layout>
        <c:manualLayout>
          <c:xMode val="edge"/>
          <c:yMode val="edge"/>
          <c:x val="0.18516766560896306"/>
          <c:y val="0.13130363754670571"/>
          <c:w val="0.6371849414345595"/>
          <c:h val="7.2512901539091096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baseline="0">
                <a:effectLst/>
              </a:rPr>
              <a:t>Mammoth Mountain Seasonal Snowfall in Inches</a:t>
            </a:r>
            <a:endParaRPr lang="en-US" sz="14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'5. Season Trend'!$E$3</c:f>
              <c:strCache>
                <c:ptCount val="1"/>
                <c:pt idx="0">
                  <c:v>Seasonal Snowfall</c:v>
                </c:pt>
              </c:strCache>
            </c:strRef>
          </c:tx>
          <c:spPr>
            <a:solidFill>
              <a:schemeClr val="accent1"/>
            </a:solidFill>
            <a:ln>
              <a:noFill/>
            </a:ln>
            <a:effectLst/>
          </c:spPr>
          <c:invertIfNegative val="0"/>
          <c:cat>
            <c:numRef>
              <c:f>'5. Season Trend'!$D$4:$D$49</c:f>
              <c:numCache>
                <c:formatCode>General</c:formatCode>
                <c:ptCount val="46"/>
                <c:pt idx="0">
                  <c:v>1970</c:v>
                </c:pt>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numCache>
            </c:numRef>
          </c:cat>
          <c:val>
            <c:numRef>
              <c:f>'5. Season Trend'!$E$4:$E$49</c:f>
              <c:numCache>
                <c:formatCode>General</c:formatCode>
                <c:ptCount val="46"/>
                <c:pt idx="0">
                  <c:v>244.5</c:v>
                </c:pt>
                <c:pt idx="1">
                  <c:v>255.5</c:v>
                </c:pt>
                <c:pt idx="2">
                  <c:v>268.5</c:v>
                </c:pt>
                <c:pt idx="3">
                  <c:v>370.5</c:v>
                </c:pt>
                <c:pt idx="4">
                  <c:v>306.5</c:v>
                </c:pt>
                <c:pt idx="5">
                  <c:v>378.5</c:v>
                </c:pt>
                <c:pt idx="6">
                  <c:v>197.5</c:v>
                </c:pt>
                <c:pt idx="7">
                  <c:v>94</c:v>
                </c:pt>
                <c:pt idx="8">
                  <c:v>487.5</c:v>
                </c:pt>
                <c:pt idx="9">
                  <c:v>386.5</c:v>
                </c:pt>
                <c:pt idx="10">
                  <c:v>444.5</c:v>
                </c:pt>
                <c:pt idx="11">
                  <c:v>230</c:v>
                </c:pt>
                <c:pt idx="12">
                  <c:v>502.5</c:v>
                </c:pt>
                <c:pt idx="13">
                  <c:v>546.29999999999995</c:v>
                </c:pt>
                <c:pt idx="14">
                  <c:v>273.3</c:v>
                </c:pt>
                <c:pt idx="15">
                  <c:v>236.79999999999998</c:v>
                </c:pt>
                <c:pt idx="16">
                  <c:v>433.60000000000008</c:v>
                </c:pt>
                <c:pt idx="17">
                  <c:v>195.8</c:v>
                </c:pt>
                <c:pt idx="18">
                  <c:v>230</c:v>
                </c:pt>
                <c:pt idx="19">
                  <c:v>251.4</c:v>
                </c:pt>
                <c:pt idx="20">
                  <c:v>214.29999999999998</c:v>
                </c:pt>
                <c:pt idx="21">
                  <c:v>242.00000000000003</c:v>
                </c:pt>
                <c:pt idx="22">
                  <c:v>226.00000000000003</c:v>
                </c:pt>
                <c:pt idx="23">
                  <c:v>472.5</c:v>
                </c:pt>
                <c:pt idx="24">
                  <c:v>275.10000000000002</c:v>
                </c:pt>
                <c:pt idx="25">
                  <c:v>540.19999999999993</c:v>
                </c:pt>
                <c:pt idx="26">
                  <c:v>321.20000000000005</c:v>
                </c:pt>
                <c:pt idx="27">
                  <c:v>323.8</c:v>
                </c:pt>
                <c:pt idx="28">
                  <c:v>451.40000000000003</c:v>
                </c:pt>
                <c:pt idx="29">
                  <c:v>332.40000000000003</c:v>
                </c:pt>
                <c:pt idx="30">
                  <c:v>382.70000000000005</c:v>
                </c:pt>
                <c:pt idx="31">
                  <c:v>393.9</c:v>
                </c:pt>
                <c:pt idx="32">
                  <c:v>299.59999999999997</c:v>
                </c:pt>
                <c:pt idx="33">
                  <c:v>356.00000000000006</c:v>
                </c:pt>
                <c:pt idx="34">
                  <c:v>348.9</c:v>
                </c:pt>
                <c:pt idx="35">
                  <c:v>570.1</c:v>
                </c:pt>
                <c:pt idx="36">
                  <c:v>578.49999999999989</c:v>
                </c:pt>
                <c:pt idx="37">
                  <c:v>222.1</c:v>
                </c:pt>
                <c:pt idx="38">
                  <c:v>333.5</c:v>
                </c:pt>
                <c:pt idx="39">
                  <c:v>470</c:v>
                </c:pt>
                <c:pt idx="40">
                  <c:v>557.9</c:v>
                </c:pt>
                <c:pt idx="41">
                  <c:v>668.5</c:v>
                </c:pt>
                <c:pt idx="42">
                  <c:v>263</c:v>
                </c:pt>
                <c:pt idx="43">
                  <c:v>308.3</c:v>
                </c:pt>
                <c:pt idx="44">
                  <c:v>238</c:v>
                </c:pt>
                <c:pt idx="45">
                  <c:v>138</c:v>
                </c:pt>
              </c:numCache>
            </c:numRef>
          </c:val>
          <c:extLst>
            <c:ext xmlns:c16="http://schemas.microsoft.com/office/drawing/2014/chart" uri="{C3380CC4-5D6E-409C-BE32-E72D297353CC}">
              <c16:uniqueId val="{00000000-B0C1-473F-8B5D-745DC7B4DDB3}"/>
            </c:ext>
          </c:extLst>
        </c:ser>
        <c:dLbls>
          <c:showLegendKey val="0"/>
          <c:showVal val="0"/>
          <c:showCatName val="0"/>
          <c:showSerName val="0"/>
          <c:showPercent val="0"/>
          <c:showBubbleSize val="0"/>
        </c:dLbls>
        <c:gapWidth val="20"/>
        <c:axId val="723491184"/>
        <c:axId val="500829040"/>
      </c:barChart>
      <c:barChart>
        <c:barDir val="col"/>
        <c:grouping val="clustered"/>
        <c:varyColors val="0"/>
        <c:ser>
          <c:idx val="1"/>
          <c:order val="1"/>
          <c:tx>
            <c:strRef>
              <c:f>'5. Season Trend'!$F$3</c:f>
              <c:strCache>
                <c:ptCount val="1"/>
                <c:pt idx="0">
                  <c:v>Selected Year</c:v>
                </c:pt>
              </c:strCache>
            </c:strRef>
          </c:tx>
          <c:spPr>
            <a:solidFill>
              <a:schemeClr val="accent2"/>
            </a:solidFill>
            <a:ln>
              <a:noFill/>
            </a:ln>
            <a:effectLst/>
          </c:spPr>
          <c:invertIfNegative val="0"/>
          <c:val>
            <c:numRef>
              <c:f>'5. Season Trend'!$F$4:$F$49</c:f>
              <c:numCache>
                <c:formatCode>General</c:formatCode>
                <c:ptCount val="4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668.5</c:v>
                </c:pt>
                <c:pt idx="42">
                  <c:v>0</c:v>
                </c:pt>
                <c:pt idx="43">
                  <c:v>0</c:v>
                </c:pt>
                <c:pt idx="44">
                  <c:v>0</c:v>
                </c:pt>
                <c:pt idx="45">
                  <c:v>0</c:v>
                </c:pt>
              </c:numCache>
            </c:numRef>
          </c:val>
          <c:extLst>
            <c:ext xmlns:c16="http://schemas.microsoft.com/office/drawing/2014/chart" uri="{C3380CC4-5D6E-409C-BE32-E72D297353CC}">
              <c16:uniqueId val="{00000001-B0C1-473F-8B5D-745DC7B4DDB3}"/>
            </c:ext>
          </c:extLst>
        </c:ser>
        <c:dLbls>
          <c:showLegendKey val="0"/>
          <c:showVal val="0"/>
          <c:showCatName val="0"/>
          <c:showSerName val="0"/>
          <c:showPercent val="0"/>
          <c:showBubbleSize val="0"/>
        </c:dLbls>
        <c:gapWidth val="20"/>
        <c:axId val="491423328"/>
        <c:axId val="709038752"/>
      </c:barChart>
      <c:catAx>
        <c:axId val="723491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00829040"/>
        <c:crosses val="autoZero"/>
        <c:auto val="1"/>
        <c:lblAlgn val="ctr"/>
        <c:lblOffset val="100"/>
        <c:noMultiLvlLbl val="0"/>
      </c:catAx>
      <c:valAx>
        <c:axId val="500829040"/>
        <c:scaling>
          <c:orientation val="minMax"/>
        </c:scaling>
        <c:delete val="0"/>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3491184"/>
        <c:crosses val="autoZero"/>
        <c:crossBetween val="between"/>
      </c:valAx>
      <c:valAx>
        <c:axId val="709038752"/>
        <c:scaling>
          <c:orientation val="minMax"/>
        </c:scaling>
        <c:delete val="1"/>
        <c:axPos val="r"/>
        <c:numFmt formatCode="General" sourceLinked="1"/>
        <c:majorTickMark val="out"/>
        <c:minorTickMark val="none"/>
        <c:tickLblPos val="nextTo"/>
        <c:crossAx val="491423328"/>
        <c:crosses val="max"/>
        <c:crossBetween val="between"/>
      </c:valAx>
      <c:catAx>
        <c:axId val="491423328"/>
        <c:scaling>
          <c:orientation val="minMax"/>
        </c:scaling>
        <c:delete val="1"/>
        <c:axPos val="b"/>
        <c:majorTickMark val="out"/>
        <c:minorTickMark val="none"/>
        <c:tickLblPos val="nextTo"/>
        <c:crossAx val="709038752"/>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85000"/>
                    <a:lumOff val="15000"/>
                  </a:schemeClr>
                </a:solidFill>
                <a:latin typeface="+mn-lt"/>
                <a:ea typeface="+mn-ea"/>
                <a:cs typeface="+mn-cs"/>
              </a:defRPr>
            </a:pPr>
            <a:r>
              <a:rPr lang="en-US">
                <a:solidFill>
                  <a:schemeClr val="tx1">
                    <a:lumMod val="85000"/>
                    <a:lumOff val="15000"/>
                  </a:schemeClr>
                </a:solidFill>
              </a:rPr>
              <a:t>Start vs End of Month Inventory - January</a:t>
            </a:r>
          </a:p>
        </c:rich>
      </c:tx>
      <c:layout>
        <c:manualLayout>
          <c:xMode val="edge"/>
          <c:yMode val="edge"/>
          <c:x val="5.3011356253735625E-2"/>
          <c:y val="3.703703703703703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85000"/>
                  <a:lumOff val="15000"/>
                </a:schemeClr>
              </a:solidFill>
              <a:latin typeface="+mn-lt"/>
              <a:ea typeface="+mn-ea"/>
              <a:cs typeface="+mn-cs"/>
            </a:defRPr>
          </a:pPr>
          <a:endParaRPr lang="en-US"/>
        </a:p>
      </c:txPr>
    </c:title>
    <c:autoTitleDeleted val="0"/>
    <c:plotArea>
      <c:layout>
        <c:manualLayout>
          <c:layoutTarget val="inner"/>
          <c:xMode val="edge"/>
          <c:yMode val="edge"/>
          <c:x val="3.6303630363036306E-2"/>
          <c:y val="0.20967753770639669"/>
          <c:w val="0.9273927392739274"/>
          <c:h val="0.56687639594524653"/>
        </c:manualLayout>
      </c:layout>
      <c:barChart>
        <c:barDir val="col"/>
        <c:grouping val="clustered"/>
        <c:varyColors val="0"/>
        <c:ser>
          <c:idx val="0"/>
          <c:order val="0"/>
          <c:tx>
            <c:strRef>
              <c:f>'6. Pivot'!$C$5</c:f>
              <c:strCache>
                <c:ptCount val="1"/>
                <c:pt idx="0">
                  <c:v>Starting Inventory</c:v>
                </c:pt>
              </c:strCache>
            </c:strRef>
          </c:tx>
          <c:spPr>
            <a:solidFill>
              <a:schemeClr val="bg1">
                <a:lumMod val="8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85000"/>
                        <a:lumOff val="1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Pivot'!$F$6:$F$9</c:f>
              <c:strCache>
                <c:ptCount val="4"/>
                <c:pt idx="0">
                  <c:v>Apples</c:v>
                </c:pt>
                <c:pt idx="1">
                  <c:v>Kiwis</c:v>
                </c:pt>
                <c:pt idx="2">
                  <c:v>Oranges</c:v>
                </c:pt>
                <c:pt idx="3">
                  <c:v>Pears</c:v>
                </c:pt>
              </c:strCache>
            </c:strRef>
          </c:cat>
          <c:val>
            <c:numRef>
              <c:f>'6. Pivot'!$C$6:$C$9</c:f>
              <c:numCache>
                <c:formatCode>General</c:formatCode>
                <c:ptCount val="4"/>
                <c:pt idx="0">
                  <c:v>100</c:v>
                </c:pt>
                <c:pt idx="1">
                  <c:v>150</c:v>
                </c:pt>
                <c:pt idx="2">
                  <c:v>200</c:v>
                </c:pt>
                <c:pt idx="3">
                  <c:v>120</c:v>
                </c:pt>
              </c:numCache>
            </c:numRef>
          </c:val>
          <c:extLst>
            <c:ext xmlns:c16="http://schemas.microsoft.com/office/drawing/2014/chart" uri="{C3380CC4-5D6E-409C-BE32-E72D297353CC}">
              <c16:uniqueId val="{00000000-67AE-4788-9A14-C02DCD381AAD}"/>
            </c:ext>
          </c:extLst>
        </c:ser>
        <c:ser>
          <c:idx val="1"/>
          <c:order val="1"/>
          <c:tx>
            <c:strRef>
              <c:f>'6. Pivot'!$D$5</c:f>
              <c:strCache>
                <c:ptCount val="1"/>
                <c:pt idx="0">
                  <c:v>Ending Inventory</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85000"/>
                        <a:lumOff val="1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Pivot'!$F$6:$F$9</c:f>
              <c:strCache>
                <c:ptCount val="4"/>
                <c:pt idx="0">
                  <c:v>Apples</c:v>
                </c:pt>
                <c:pt idx="1">
                  <c:v>Kiwis</c:v>
                </c:pt>
                <c:pt idx="2">
                  <c:v>Oranges</c:v>
                </c:pt>
                <c:pt idx="3">
                  <c:v>Pears</c:v>
                </c:pt>
              </c:strCache>
            </c:strRef>
          </c:cat>
          <c:val>
            <c:numRef>
              <c:f>'6. Pivot'!$D$6:$D$9</c:f>
              <c:numCache>
                <c:formatCode>General</c:formatCode>
                <c:ptCount val="4"/>
                <c:pt idx="0">
                  <c:v>35</c:v>
                </c:pt>
                <c:pt idx="1">
                  <c:v>50</c:v>
                </c:pt>
                <c:pt idx="2">
                  <c:v>170</c:v>
                </c:pt>
                <c:pt idx="3">
                  <c:v>120</c:v>
                </c:pt>
              </c:numCache>
            </c:numRef>
          </c:val>
          <c:extLst>
            <c:ext xmlns:c16="http://schemas.microsoft.com/office/drawing/2014/chart" uri="{C3380CC4-5D6E-409C-BE32-E72D297353CC}">
              <c16:uniqueId val="{00000001-67AE-4788-9A14-C02DCD381AAD}"/>
            </c:ext>
          </c:extLst>
        </c:ser>
        <c:dLbls>
          <c:dLblPos val="outEnd"/>
          <c:showLegendKey val="0"/>
          <c:showVal val="1"/>
          <c:showCatName val="0"/>
          <c:showSerName val="0"/>
          <c:showPercent val="0"/>
          <c:showBubbleSize val="0"/>
        </c:dLbls>
        <c:gapWidth val="87"/>
        <c:overlap val="-3"/>
        <c:axId val="231239040"/>
        <c:axId val="250760576"/>
      </c:barChart>
      <c:barChart>
        <c:barDir val="col"/>
        <c:grouping val="clustered"/>
        <c:varyColors val="0"/>
        <c:ser>
          <c:idx val="2"/>
          <c:order val="2"/>
          <c:tx>
            <c:strRef>
              <c:f>'6. Pivot'!$G$5</c:f>
              <c:strCache>
                <c:ptCount val="1"/>
                <c:pt idx="0">
                  <c:v>Starting Color</c:v>
                </c:pt>
              </c:strCache>
            </c:strRef>
          </c:tx>
          <c:spPr>
            <a:solidFill>
              <a:schemeClr val="accent1">
                <a:lumMod val="60000"/>
                <a:lumOff val="40000"/>
              </a:schemeClr>
            </a:solidFill>
            <a:ln>
              <a:noFill/>
            </a:ln>
            <a:effectLst/>
          </c:spPr>
          <c:invertIfNegative val="0"/>
          <c:cat>
            <c:strRef>
              <c:f>'6. Pivot'!$F$6:$F$9</c:f>
              <c:strCache>
                <c:ptCount val="4"/>
                <c:pt idx="0">
                  <c:v>Apples</c:v>
                </c:pt>
                <c:pt idx="1">
                  <c:v>Kiwis</c:v>
                </c:pt>
                <c:pt idx="2">
                  <c:v>Oranges</c:v>
                </c:pt>
                <c:pt idx="3">
                  <c:v>Pears</c:v>
                </c:pt>
              </c:strCache>
            </c:strRef>
          </c:cat>
          <c:val>
            <c:numRef>
              <c:f>'6. Pivot'!$G$6:$G$9</c:f>
              <c:numCache>
                <c:formatCode>_(* #,##0_);_(* \(#,##0\);_(* "-"??_);_(@_)</c:formatCode>
                <c:ptCount val="4"/>
                <c:pt idx="0">
                  <c:v>0</c:v>
                </c:pt>
                <c:pt idx="1">
                  <c:v>0</c:v>
                </c:pt>
                <c:pt idx="2">
                  <c:v>200</c:v>
                </c:pt>
                <c:pt idx="3">
                  <c:v>0</c:v>
                </c:pt>
              </c:numCache>
            </c:numRef>
          </c:val>
          <c:extLst>
            <c:ext xmlns:c16="http://schemas.microsoft.com/office/drawing/2014/chart" uri="{C3380CC4-5D6E-409C-BE32-E72D297353CC}">
              <c16:uniqueId val="{00000002-67AE-4788-9A14-C02DCD381AAD}"/>
            </c:ext>
          </c:extLst>
        </c:ser>
        <c:ser>
          <c:idx val="3"/>
          <c:order val="3"/>
          <c:tx>
            <c:strRef>
              <c:f>'6. Pivot'!$H$5</c:f>
              <c:strCache>
                <c:ptCount val="1"/>
                <c:pt idx="0">
                  <c:v>Ending Color</c:v>
                </c:pt>
              </c:strCache>
            </c:strRef>
          </c:tx>
          <c:spPr>
            <a:solidFill>
              <a:srgbClr val="2279BE"/>
            </a:solidFill>
            <a:ln>
              <a:noFill/>
            </a:ln>
            <a:effectLst/>
          </c:spPr>
          <c:invertIfNegative val="0"/>
          <c:cat>
            <c:strRef>
              <c:f>'6. Pivot'!$F$6:$F$9</c:f>
              <c:strCache>
                <c:ptCount val="4"/>
                <c:pt idx="0">
                  <c:v>Apples</c:v>
                </c:pt>
                <c:pt idx="1">
                  <c:v>Kiwis</c:v>
                </c:pt>
                <c:pt idx="2">
                  <c:v>Oranges</c:v>
                </c:pt>
                <c:pt idx="3">
                  <c:v>Pears</c:v>
                </c:pt>
              </c:strCache>
            </c:strRef>
          </c:cat>
          <c:val>
            <c:numRef>
              <c:f>'6. Pivot'!$H$6:$H$9</c:f>
              <c:numCache>
                <c:formatCode>_(* #,##0_);_(* \(#,##0\);_(* "-"??_);_(@_)</c:formatCode>
                <c:ptCount val="4"/>
                <c:pt idx="0">
                  <c:v>0</c:v>
                </c:pt>
                <c:pt idx="1">
                  <c:v>0</c:v>
                </c:pt>
                <c:pt idx="2">
                  <c:v>170</c:v>
                </c:pt>
                <c:pt idx="3">
                  <c:v>0</c:v>
                </c:pt>
              </c:numCache>
            </c:numRef>
          </c:val>
          <c:extLst>
            <c:ext xmlns:c16="http://schemas.microsoft.com/office/drawing/2014/chart" uri="{C3380CC4-5D6E-409C-BE32-E72D297353CC}">
              <c16:uniqueId val="{00000003-67AE-4788-9A14-C02DCD381AAD}"/>
            </c:ext>
          </c:extLst>
        </c:ser>
        <c:dLbls>
          <c:showLegendKey val="0"/>
          <c:showVal val="0"/>
          <c:showCatName val="0"/>
          <c:showSerName val="0"/>
          <c:showPercent val="0"/>
          <c:showBubbleSize val="0"/>
        </c:dLbls>
        <c:gapWidth val="87"/>
        <c:overlap val="-3"/>
        <c:axId val="250897152"/>
        <c:axId val="250852864"/>
      </c:barChart>
      <c:catAx>
        <c:axId val="23123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50760576"/>
        <c:crosses val="autoZero"/>
        <c:auto val="1"/>
        <c:lblAlgn val="ctr"/>
        <c:lblOffset val="100"/>
        <c:noMultiLvlLbl val="0"/>
      </c:catAx>
      <c:valAx>
        <c:axId val="250760576"/>
        <c:scaling>
          <c:orientation val="minMax"/>
        </c:scaling>
        <c:delete val="1"/>
        <c:axPos val="l"/>
        <c:numFmt formatCode="General" sourceLinked="1"/>
        <c:majorTickMark val="none"/>
        <c:minorTickMark val="none"/>
        <c:tickLblPos val="nextTo"/>
        <c:crossAx val="231239040"/>
        <c:crosses val="autoZero"/>
        <c:crossBetween val="between"/>
      </c:valAx>
      <c:valAx>
        <c:axId val="250852864"/>
        <c:scaling>
          <c:orientation val="minMax"/>
        </c:scaling>
        <c:delete val="1"/>
        <c:axPos val="r"/>
        <c:numFmt formatCode="_(* #,##0_);_(* \(#,##0\);_(* &quot;-&quot;??_);_(@_)" sourceLinked="1"/>
        <c:majorTickMark val="out"/>
        <c:minorTickMark val="none"/>
        <c:tickLblPos val="nextTo"/>
        <c:crossAx val="250897152"/>
        <c:crosses val="max"/>
        <c:crossBetween val="between"/>
      </c:valAx>
      <c:catAx>
        <c:axId val="250897152"/>
        <c:scaling>
          <c:orientation val="minMax"/>
        </c:scaling>
        <c:delete val="1"/>
        <c:axPos val="b"/>
        <c:numFmt formatCode="General" sourceLinked="1"/>
        <c:majorTickMark val="out"/>
        <c:minorTickMark val="none"/>
        <c:tickLblPos val="nextTo"/>
        <c:crossAx val="250852864"/>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'6. Waterfall Chart'!$D$1</c:f>
              <c:strCache>
                <c:ptCount val="1"/>
                <c:pt idx="0">
                  <c:v>Ends</c:v>
                </c:pt>
              </c:strCache>
            </c:strRef>
          </c:tx>
          <c:spPr>
            <a:solidFill>
              <a:srgbClr val="2279BE"/>
            </a:solidFill>
            <a:ln w="25400">
              <a:noFill/>
            </a:ln>
          </c:spPr>
          <c:invertIfNegative val="0"/>
          <c:dLbls>
            <c:spPr>
              <a:noFill/>
              <a:ln>
                <a:noFill/>
              </a:ln>
              <a:effectLst/>
            </c:spPr>
            <c:txPr>
              <a:bodyPr wrap="square" lIns="38100" tIns="19050" rIns="38100" bIns="19050" anchor="ctr">
                <a:spAutoFit/>
              </a:bodyPr>
              <a:lstStyle/>
              <a:p>
                <a:pPr>
                  <a:defRPr>
                    <a:solidFill>
                      <a:schemeClr val="tx1">
                        <a:lumMod val="85000"/>
                        <a:lumOff val="15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Waterfall Chart'!$A$2:$A$6</c:f>
              <c:strCache>
                <c:ptCount val="5"/>
                <c:pt idx="0">
                  <c:v>Starting Inventory</c:v>
                </c:pt>
                <c:pt idx="1">
                  <c:v>Received</c:v>
                </c:pt>
                <c:pt idx="2">
                  <c:v>Spoiled</c:v>
                </c:pt>
                <c:pt idx="3">
                  <c:v>Sold</c:v>
                </c:pt>
                <c:pt idx="4">
                  <c:v>Ending Inventory</c:v>
                </c:pt>
              </c:strCache>
            </c:strRef>
          </c:cat>
          <c:val>
            <c:numRef>
              <c:f>'6. Waterfall Chart'!$D$2:$D$6</c:f>
              <c:numCache>
                <c:formatCode>General;\-General;;</c:formatCode>
                <c:ptCount val="5"/>
                <c:pt idx="0">
                  <c:v>200</c:v>
                </c:pt>
                <c:pt idx="1">
                  <c:v>0</c:v>
                </c:pt>
                <c:pt idx="2">
                  <c:v>0</c:v>
                </c:pt>
                <c:pt idx="3">
                  <c:v>0</c:v>
                </c:pt>
                <c:pt idx="4">
                  <c:v>170</c:v>
                </c:pt>
              </c:numCache>
            </c:numRef>
          </c:val>
          <c:extLst>
            <c:ext xmlns:c16="http://schemas.microsoft.com/office/drawing/2014/chart" uri="{C3380CC4-5D6E-409C-BE32-E72D297353CC}">
              <c16:uniqueId val="{00000000-5CCB-43F6-9087-6CA1ABA3773D}"/>
            </c:ext>
          </c:extLst>
        </c:ser>
        <c:dLbls>
          <c:showLegendKey val="0"/>
          <c:showVal val="0"/>
          <c:showCatName val="0"/>
          <c:showSerName val="0"/>
          <c:showPercent val="0"/>
          <c:showBubbleSize val="0"/>
        </c:dLbls>
        <c:gapWidth val="50"/>
        <c:axId val="251230848"/>
        <c:axId val="251232640"/>
      </c:barChart>
      <c:lineChart>
        <c:grouping val="standard"/>
        <c:varyColors val="0"/>
        <c:ser>
          <c:idx val="1"/>
          <c:order val="1"/>
          <c:tx>
            <c:strRef>
              <c:f>'6. Waterfall Chart'!$E$1</c:f>
              <c:strCache>
                <c:ptCount val="1"/>
                <c:pt idx="0">
                  <c:v>Before</c:v>
                </c:pt>
              </c:strCache>
            </c:strRef>
          </c:tx>
          <c:spPr>
            <a:ln w="19050">
              <a:noFill/>
            </a:ln>
          </c:spPr>
          <c:marker>
            <c:symbol val="none"/>
          </c:marker>
          <c:cat>
            <c:strRef>
              <c:f>'6. Waterfall Chart'!$A$2:$A$6</c:f>
              <c:strCache>
                <c:ptCount val="5"/>
                <c:pt idx="0">
                  <c:v>Starting Inventory</c:v>
                </c:pt>
                <c:pt idx="1">
                  <c:v>Received</c:v>
                </c:pt>
                <c:pt idx="2">
                  <c:v>Spoiled</c:v>
                </c:pt>
                <c:pt idx="3">
                  <c:v>Sold</c:v>
                </c:pt>
                <c:pt idx="4">
                  <c:v>Ending Inventory</c:v>
                </c:pt>
              </c:strCache>
            </c:strRef>
          </c:cat>
          <c:val>
            <c:numRef>
              <c:f>'6. Waterfall Chart'!$E$2:$E$6</c:f>
              <c:numCache>
                <c:formatCode>General</c:formatCode>
                <c:ptCount val="5"/>
                <c:pt idx="1">
                  <c:v>200</c:v>
                </c:pt>
                <c:pt idx="2">
                  <c:v>300</c:v>
                </c:pt>
                <c:pt idx="3">
                  <c:v>270</c:v>
                </c:pt>
              </c:numCache>
            </c:numRef>
          </c:val>
          <c:smooth val="0"/>
          <c:extLst>
            <c:ext xmlns:c16="http://schemas.microsoft.com/office/drawing/2014/chart" uri="{C3380CC4-5D6E-409C-BE32-E72D297353CC}">
              <c16:uniqueId val="{00000001-5CCB-43F6-9087-6CA1ABA3773D}"/>
            </c:ext>
          </c:extLst>
        </c:ser>
        <c:ser>
          <c:idx val="2"/>
          <c:order val="2"/>
          <c:tx>
            <c:strRef>
              <c:f>'6. Waterfall Chart'!$F$1</c:f>
              <c:strCache>
                <c:ptCount val="1"/>
                <c:pt idx="0">
                  <c:v>After</c:v>
                </c:pt>
              </c:strCache>
            </c:strRef>
          </c:tx>
          <c:spPr>
            <a:ln w="19050">
              <a:noFill/>
            </a:ln>
          </c:spPr>
          <c:marker>
            <c:symbol val="none"/>
          </c:marker>
          <c:cat>
            <c:strRef>
              <c:f>'6. Waterfall Chart'!$A$2:$A$6</c:f>
              <c:strCache>
                <c:ptCount val="5"/>
                <c:pt idx="0">
                  <c:v>Starting Inventory</c:v>
                </c:pt>
                <c:pt idx="1">
                  <c:v>Received</c:v>
                </c:pt>
                <c:pt idx="2">
                  <c:v>Spoiled</c:v>
                </c:pt>
                <c:pt idx="3">
                  <c:v>Sold</c:v>
                </c:pt>
                <c:pt idx="4">
                  <c:v>Ending Inventory</c:v>
                </c:pt>
              </c:strCache>
            </c:strRef>
          </c:cat>
          <c:val>
            <c:numRef>
              <c:f>'6. Waterfall Chart'!$F$2:$F$6</c:f>
              <c:numCache>
                <c:formatCode>General</c:formatCode>
                <c:ptCount val="5"/>
                <c:pt idx="1">
                  <c:v>300</c:v>
                </c:pt>
                <c:pt idx="2">
                  <c:v>270</c:v>
                </c:pt>
                <c:pt idx="3">
                  <c:v>170</c:v>
                </c:pt>
              </c:numCache>
            </c:numRef>
          </c:val>
          <c:smooth val="0"/>
          <c:extLst>
            <c:ext xmlns:c16="http://schemas.microsoft.com/office/drawing/2014/chart" uri="{C3380CC4-5D6E-409C-BE32-E72D297353CC}">
              <c16:uniqueId val="{00000002-5CCB-43F6-9087-6CA1ABA3773D}"/>
            </c:ext>
          </c:extLst>
        </c:ser>
        <c:dLbls>
          <c:showLegendKey val="0"/>
          <c:showVal val="0"/>
          <c:showCatName val="0"/>
          <c:showSerName val="0"/>
          <c:showPercent val="0"/>
          <c:showBubbleSize val="0"/>
        </c:dLbls>
        <c:upDownBars>
          <c:gapWidth val="50"/>
          <c:upBars>
            <c:spPr>
              <a:solidFill>
                <a:srgbClr val="2CA02C"/>
              </a:solidFill>
              <a:ln w="6350">
                <a:noFill/>
              </a:ln>
            </c:spPr>
          </c:upBars>
          <c:downBars>
            <c:spPr>
              <a:solidFill>
                <a:srgbClr val="E41A1C"/>
              </a:solidFill>
              <a:ln w="6350">
                <a:noFill/>
              </a:ln>
            </c:spPr>
          </c:downBars>
        </c:upDownBars>
        <c:marker val="1"/>
        <c:smooth val="0"/>
        <c:axId val="251230848"/>
        <c:axId val="251232640"/>
      </c:lineChart>
      <c:lineChart>
        <c:grouping val="standard"/>
        <c:varyColors val="0"/>
        <c:ser>
          <c:idx val="4"/>
          <c:order val="4"/>
          <c:tx>
            <c:strRef>
              <c:f>'6. Waterfall Chart'!$H$1</c:f>
              <c:strCache>
                <c:ptCount val="1"/>
                <c:pt idx="0">
                  <c:v>Center Y</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3-5CCB-43F6-9087-6CA1ABA3773D}"/>
                </c:ext>
              </c:extLst>
            </c:dLbl>
            <c:spPr>
              <a:noFill/>
              <a:ln>
                <a:noFill/>
              </a:ln>
              <a:effectLst/>
            </c:spPr>
            <c:dLblPos val="ctr"/>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cat>
            <c:numRef>
              <c:f>'6. Waterfall Chart'!$K$2:$K$6</c:f>
              <c:numCache>
                <c:formatCode>General</c:formatCode>
                <c:ptCount val="5"/>
                <c:pt idx="1">
                  <c:v>100</c:v>
                </c:pt>
                <c:pt idx="2">
                  <c:v>-30</c:v>
                </c:pt>
                <c:pt idx="3">
                  <c:v>-100</c:v>
                </c:pt>
              </c:numCache>
            </c:numRef>
          </c:cat>
          <c:val>
            <c:numRef>
              <c:f>'6. Waterfall Chart'!$H$2:$H$6</c:f>
              <c:numCache>
                <c:formatCode>General</c:formatCode>
                <c:ptCount val="5"/>
                <c:pt idx="0">
                  <c:v>0</c:v>
                </c:pt>
                <c:pt idx="1">
                  <c:v>#N/A</c:v>
                </c:pt>
                <c:pt idx="2">
                  <c:v>#N/A</c:v>
                </c:pt>
                <c:pt idx="3">
                  <c:v>#N/A</c:v>
                </c:pt>
              </c:numCache>
            </c:numRef>
          </c:val>
          <c:smooth val="0"/>
          <c:extLst>
            <c:ext xmlns:c16="http://schemas.microsoft.com/office/drawing/2014/chart" uri="{C3380CC4-5D6E-409C-BE32-E72D297353CC}">
              <c16:uniqueId val="{00000004-5CCB-43F6-9087-6CA1ABA3773D}"/>
            </c:ext>
          </c:extLst>
        </c:ser>
        <c:ser>
          <c:idx val="5"/>
          <c:order val="5"/>
          <c:tx>
            <c:strRef>
              <c:f>'6. Waterfall Chart'!$I$1</c:f>
              <c:strCache>
                <c:ptCount val="1"/>
                <c:pt idx="0">
                  <c:v>Above Y</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5-5CCB-43F6-9087-6CA1ABA3773D}"/>
                </c:ext>
              </c:extLst>
            </c:dLbl>
            <c:spPr>
              <a:noFill/>
              <a:ln>
                <a:noFill/>
              </a:ln>
              <a:effectLst/>
            </c:spPr>
            <c:txPr>
              <a:bodyPr wrap="square" lIns="38100" tIns="19050" rIns="38100" bIns="19050" anchor="ctr">
                <a:spAutoFit/>
              </a:bodyPr>
              <a:lstStyle/>
              <a:p>
                <a:pPr>
                  <a:defRPr>
                    <a:solidFill>
                      <a:schemeClr val="tx1">
                        <a:lumMod val="85000"/>
                        <a:lumOff val="15000"/>
                      </a:schemeClr>
                    </a:solidFill>
                  </a:defRPr>
                </a:pPr>
                <a:endParaRPr lang="en-US"/>
              </a:p>
            </c:txPr>
            <c:dLblPos val="t"/>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cat>
            <c:numRef>
              <c:f>'6. Waterfall Chart'!$K$2:$K$6</c:f>
              <c:numCache>
                <c:formatCode>General</c:formatCode>
                <c:ptCount val="5"/>
                <c:pt idx="1">
                  <c:v>100</c:v>
                </c:pt>
                <c:pt idx="2">
                  <c:v>-30</c:v>
                </c:pt>
                <c:pt idx="3">
                  <c:v>-100</c:v>
                </c:pt>
              </c:numCache>
            </c:numRef>
          </c:cat>
          <c:val>
            <c:numRef>
              <c:f>'6. Waterfall Chart'!$I$2:$I$6</c:f>
              <c:numCache>
                <c:formatCode>General</c:formatCode>
                <c:ptCount val="5"/>
                <c:pt idx="0">
                  <c:v>1</c:v>
                </c:pt>
                <c:pt idx="1">
                  <c:v>300</c:v>
                </c:pt>
                <c:pt idx="2">
                  <c:v>300</c:v>
                </c:pt>
                <c:pt idx="3">
                  <c:v>270</c:v>
                </c:pt>
              </c:numCache>
            </c:numRef>
          </c:val>
          <c:smooth val="0"/>
          <c:extLst>
            <c:ext xmlns:c16="http://schemas.microsoft.com/office/drawing/2014/chart" uri="{C3380CC4-5D6E-409C-BE32-E72D297353CC}">
              <c16:uniqueId val="{00000006-5CCB-43F6-9087-6CA1ABA3773D}"/>
            </c:ext>
          </c:extLst>
        </c:ser>
        <c:dLbls>
          <c:showLegendKey val="0"/>
          <c:showVal val="0"/>
          <c:showCatName val="0"/>
          <c:showSerName val="0"/>
          <c:showPercent val="0"/>
          <c:showBubbleSize val="0"/>
        </c:dLbls>
        <c:marker val="1"/>
        <c:smooth val="0"/>
        <c:axId val="251256832"/>
        <c:axId val="251242368"/>
      </c:lineChart>
      <c:scatterChart>
        <c:scatterStyle val="lineMarker"/>
        <c:varyColors val="0"/>
        <c:ser>
          <c:idx val="3"/>
          <c:order val="3"/>
          <c:tx>
            <c:strRef>
              <c:f>'6. Waterfall Chart'!$G$1</c:f>
              <c:strCache>
                <c:ptCount val="1"/>
                <c:pt idx="0">
                  <c:v>Line Y</c:v>
                </c:pt>
              </c:strCache>
            </c:strRef>
          </c:tx>
          <c:spPr>
            <a:ln w="19050">
              <a:noFill/>
            </a:ln>
          </c:spPr>
          <c:marker>
            <c:symbol val="none"/>
          </c:marker>
          <c:errBars>
            <c:errDir val="x"/>
            <c:errBarType val="both"/>
            <c:errValType val="fixedVal"/>
            <c:noEndCap val="1"/>
            <c:val val="0.83333333333333337"/>
          </c:errBars>
          <c:xVal>
            <c:numRef>
              <c:f>'6. Waterfall Chart'!$C$2:$C$6</c:f>
              <c:numCache>
                <c:formatCode>General</c:formatCode>
                <c:ptCount val="5"/>
                <c:pt idx="0">
                  <c:v>1.5</c:v>
                </c:pt>
                <c:pt idx="1">
                  <c:v>2.5</c:v>
                </c:pt>
                <c:pt idx="2">
                  <c:v>3.5</c:v>
                </c:pt>
                <c:pt idx="3">
                  <c:v>4.5</c:v>
                </c:pt>
              </c:numCache>
            </c:numRef>
          </c:xVal>
          <c:yVal>
            <c:numRef>
              <c:f>'6. Waterfall Chart'!$G$2:$G$6</c:f>
              <c:numCache>
                <c:formatCode>General</c:formatCode>
                <c:ptCount val="5"/>
                <c:pt idx="0">
                  <c:v>200</c:v>
                </c:pt>
                <c:pt idx="1">
                  <c:v>300</c:v>
                </c:pt>
                <c:pt idx="2">
                  <c:v>270</c:v>
                </c:pt>
                <c:pt idx="3">
                  <c:v>170</c:v>
                </c:pt>
              </c:numCache>
            </c:numRef>
          </c:yVal>
          <c:smooth val="0"/>
          <c:extLst>
            <c:ext xmlns:c16="http://schemas.microsoft.com/office/drawing/2014/chart" uri="{C3380CC4-5D6E-409C-BE32-E72D297353CC}">
              <c16:uniqueId val="{00000007-5CCB-43F6-9087-6CA1ABA3773D}"/>
            </c:ext>
          </c:extLst>
        </c:ser>
        <c:ser>
          <c:idx val="6"/>
          <c:order val="6"/>
          <c:tx>
            <c:strRef>
              <c:f>'6. Waterfall Chart'!$J$1</c:f>
              <c:strCache>
                <c:ptCount val="1"/>
                <c:pt idx="0">
                  <c:v>Below X</c:v>
                </c:pt>
              </c:strCache>
            </c:strRef>
          </c:tx>
          <c:spPr>
            <a:ln w="19050">
              <a:noFill/>
            </a:ln>
          </c:spPr>
          <c:marker>
            <c:symbol val="none"/>
          </c:marker>
          <c:xVal>
            <c:strRef>
              <c:f>'6. Waterfall Chart'!$A$2:$A$6</c:f>
              <c:strCache>
                <c:ptCount val="5"/>
                <c:pt idx="0">
                  <c:v>Starting Inventory</c:v>
                </c:pt>
                <c:pt idx="1">
                  <c:v>Received</c:v>
                </c:pt>
                <c:pt idx="2">
                  <c:v>Spoiled</c:v>
                </c:pt>
                <c:pt idx="3">
                  <c:v>Sold</c:v>
                </c:pt>
                <c:pt idx="4">
                  <c:v>Ending Inventory</c:v>
                </c:pt>
              </c:strCache>
            </c:strRef>
          </c:xVal>
          <c:yVal>
            <c:numRef>
              <c:f>'6. Waterfall Chart'!$J$2:$J$6</c:f>
              <c:numCache>
                <c:formatCode>General</c:formatCode>
                <c:ptCount val="5"/>
                <c:pt idx="0">
                  <c:v>1</c:v>
                </c:pt>
                <c:pt idx="1">
                  <c:v>200</c:v>
                </c:pt>
                <c:pt idx="2">
                  <c:v>270</c:v>
                </c:pt>
                <c:pt idx="3">
                  <c:v>170</c:v>
                </c:pt>
              </c:numCache>
            </c:numRef>
          </c:yVal>
          <c:smooth val="0"/>
          <c:extLst>
            <c:ext xmlns:c16="http://schemas.microsoft.com/office/drawing/2014/chart" uri="{C3380CC4-5D6E-409C-BE32-E72D297353CC}">
              <c16:uniqueId val="{00000008-5CCB-43F6-9087-6CA1ABA3773D}"/>
            </c:ext>
          </c:extLst>
        </c:ser>
        <c:dLbls>
          <c:showLegendKey val="0"/>
          <c:showVal val="0"/>
          <c:showCatName val="0"/>
          <c:showSerName val="0"/>
          <c:showPercent val="0"/>
          <c:showBubbleSize val="0"/>
        </c:dLbls>
        <c:axId val="251230848"/>
        <c:axId val="251232640"/>
      </c:scatterChart>
      <c:catAx>
        <c:axId val="251230848"/>
        <c:scaling>
          <c:orientation val="minMax"/>
        </c:scaling>
        <c:delete val="0"/>
        <c:axPos val="b"/>
        <c:numFmt formatCode="General" sourceLinked="1"/>
        <c:majorTickMark val="none"/>
        <c:minorTickMark val="none"/>
        <c:tickLblPos val="low"/>
        <c:spPr>
          <a:ln>
            <a:solidFill>
              <a:srgbClr val="A6A6A6"/>
            </a:solidFill>
          </a:ln>
        </c:spPr>
        <c:txPr>
          <a:bodyPr rot="0" vert="horz"/>
          <a:lstStyle/>
          <a:p>
            <a:pPr>
              <a:defRPr>
                <a:solidFill>
                  <a:schemeClr val="tx1">
                    <a:lumMod val="85000"/>
                    <a:lumOff val="15000"/>
                  </a:schemeClr>
                </a:solidFill>
              </a:defRPr>
            </a:pPr>
            <a:endParaRPr lang="en-US"/>
          </a:p>
        </c:txPr>
        <c:crossAx val="251232640"/>
        <c:crosses val="autoZero"/>
        <c:auto val="0"/>
        <c:lblAlgn val="ctr"/>
        <c:lblOffset val="100"/>
        <c:tickLblSkip val="1"/>
        <c:noMultiLvlLbl val="0"/>
      </c:catAx>
      <c:valAx>
        <c:axId val="251232640"/>
        <c:scaling>
          <c:orientation val="minMax"/>
        </c:scaling>
        <c:delete val="0"/>
        <c:axPos val="l"/>
        <c:numFmt formatCode="General;\-General;;" sourceLinked="1"/>
        <c:majorTickMark val="out"/>
        <c:minorTickMark val="none"/>
        <c:tickLblPos val="nextTo"/>
        <c:spPr>
          <a:ln>
            <a:solidFill>
              <a:srgbClr val="A6A6A6"/>
            </a:solidFill>
          </a:ln>
        </c:spPr>
        <c:txPr>
          <a:bodyPr/>
          <a:lstStyle/>
          <a:p>
            <a:pPr>
              <a:defRPr>
                <a:solidFill>
                  <a:schemeClr val="tx1">
                    <a:lumMod val="85000"/>
                    <a:lumOff val="15000"/>
                  </a:schemeClr>
                </a:solidFill>
              </a:defRPr>
            </a:pPr>
            <a:endParaRPr lang="en-US"/>
          </a:p>
        </c:txPr>
        <c:crossAx val="251230848"/>
        <c:crosses val="autoZero"/>
        <c:crossBetween val="between"/>
      </c:valAx>
      <c:valAx>
        <c:axId val="251242368"/>
        <c:scaling>
          <c:orientation val="minMax"/>
        </c:scaling>
        <c:delete val="1"/>
        <c:axPos val="r"/>
        <c:numFmt formatCode="General" sourceLinked="1"/>
        <c:majorTickMark val="out"/>
        <c:minorTickMark val="none"/>
        <c:tickLblPos val="nextTo"/>
        <c:crossAx val="251256832"/>
        <c:crosses val="max"/>
        <c:crossBetween val="between"/>
      </c:valAx>
      <c:catAx>
        <c:axId val="251256832"/>
        <c:scaling>
          <c:orientation val="minMax"/>
        </c:scaling>
        <c:delete val="1"/>
        <c:axPos val="b"/>
        <c:numFmt formatCode="General" sourceLinked="1"/>
        <c:majorTickMark val="out"/>
        <c:minorTickMark val="none"/>
        <c:tickLblPos val="nextTo"/>
        <c:crossAx val="251242368"/>
        <c:crosses val="autoZero"/>
        <c:auto val="1"/>
        <c:lblAlgn val="ctr"/>
        <c:lblOffset val="100"/>
        <c:noMultiLvlLbl val="0"/>
      </c:catAx>
      <c:spPr>
        <a:noFill/>
        <a:ln>
          <a:noFill/>
        </a:ln>
        <a:effectLst/>
        <a:extLst>
          <a:ext uri="{909E8E84-426E-40DD-AFC4-6F175D3DCCD1}">
            <a14:hiddenFill xmlns:a14="http://schemas.microsoft.com/office/drawing/2010/main">
              <a:solidFill>
                <a:sysClr val="window" lastClr="FFFFFF"/>
              </a:solidFill>
            </a14:hiddenFill>
          </a:ext>
          <a:ext uri="{91240B29-F687-4F45-9708-019B960494DF}">
            <a14:hiddenLine xmlns:a14="http://schemas.microsoft.com/office/drawing/2010/main">
              <a:noFill/>
            </a14:hiddenLine>
          </a:ext>
        </a:extLst>
      </c:spPr>
    </c:plotArea>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4.6296296296296294E-3"/>
          <c:w val="0.9948320413436692"/>
          <c:h val="0.99537037037037035"/>
        </c:manualLayout>
      </c:layout>
      <c:scatterChart>
        <c:scatterStyle val="lineMarker"/>
        <c:varyColors val="0"/>
        <c:ser>
          <c:idx val="0"/>
          <c:order val="0"/>
          <c:spPr>
            <a:ln w="12700" cap="rnd">
              <a:solidFill>
                <a:schemeClr val="accent1"/>
              </a:solidFill>
              <a:round/>
            </a:ln>
            <a:effectLst/>
          </c:spPr>
          <c:marker>
            <c:symbol val="none"/>
          </c:marker>
          <c:xVal>
            <c:numRef>
              <c:f>'6. Pivot'!$J$6:$J$7</c:f>
              <c:numCache>
                <c:formatCode>General</c:formatCode>
                <c:ptCount val="2"/>
                <c:pt idx="0">
                  <c:v>2.5</c:v>
                </c:pt>
                <c:pt idx="1">
                  <c:v>2.5</c:v>
                </c:pt>
              </c:numCache>
            </c:numRef>
          </c:xVal>
          <c:yVal>
            <c:numRef>
              <c:f>'6. Pivot'!$K$6:$K$7</c:f>
              <c:numCache>
                <c:formatCode>General</c:formatCode>
                <c:ptCount val="2"/>
                <c:pt idx="0">
                  <c:v>0</c:v>
                </c:pt>
                <c:pt idx="1">
                  <c:v>1</c:v>
                </c:pt>
              </c:numCache>
            </c:numRef>
          </c:yVal>
          <c:smooth val="0"/>
          <c:extLst>
            <c:ext xmlns:c16="http://schemas.microsoft.com/office/drawing/2014/chart" uri="{C3380CC4-5D6E-409C-BE32-E72D297353CC}">
              <c16:uniqueId val="{00000000-50B2-4940-A2B3-D404B534B85B}"/>
            </c:ext>
          </c:extLst>
        </c:ser>
        <c:dLbls>
          <c:showLegendKey val="0"/>
          <c:showVal val="0"/>
          <c:showCatName val="0"/>
          <c:showSerName val="0"/>
          <c:showPercent val="0"/>
          <c:showBubbleSize val="0"/>
        </c:dLbls>
        <c:axId val="480138752"/>
        <c:axId val="480140288"/>
      </c:scatterChart>
      <c:valAx>
        <c:axId val="480138752"/>
        <c:scaling>
          <c:orientation val="minMax"/>
          <c:max val="4"/>
          <c:min val="0"/>
        </c:scaling>
        <c:delete val="1"/>
        <c:axPos val="b"/>
        <c:numFmt formatCode="General" sourceLinked="1"/>
        <c:majorTickMark val="out"/>
        <c:minorTickMark val="none"/>
        <c:tickLblPos val="nextTo"/>
        <c:crossAx val="480140288"/>
        <c:crosses val="autoZero"/>
        <c:crossBetween val="midCat"/>
      </c:valAx>
      <c:valAx>
        <c:axId val="480140288"/>
        <c:scaling>
          <c:orientation val="minMax"/>
          <c:max val="1"/>
          <c:min val="0"/>
        </c:scaling>
        <c:delete val="1"/>
        <c:axPos val="l"/>
        <c:numFmt formatCode="General" sourceLinked="1"/>
        <c:majorTickMark val="out"/>
        <c:minorTickMark val="none"/>
        <c:tickLblPos val="nextTo"/>
        <c:crossAx val="480138752"/>
        <c:crosses val="autoZero"/>
        <c:crossBetween val="midCat"/>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pPr>
            <a:r>
              <a:rPr lang="en-US" sz="1400" b="0"/>
              <a:t>BAR CHART - Annual Sales by Region</a:t>
            </a:r>
          </a:p>
        </c:rich>
      </c:tx>
      <c:layout>
        <c:manualLayout>
          <c:xMode val="edge"/>
          <c:yMode val="edge"/>
          <c:x val="4.1902668416447943E-2"/>
          <c:y val="9.2591739614798288E-3"/>
        </c:manualLayout>
      </c:layout>
      <c:overlay val="0"/>
    </c:title>
    <c:autoTitleDeleted val="0"/>
    <c:plotArea>
      <c:layout>
        <c:manualLayout>
          <c:layoutTarget val="inner"/>
          <c:xMode val="edge"/>
          <c:yMode val="edge"/>
          <c:x val="0.10998884514435696"/>
          <c:y val="0.1983778338907749"/>
          <c:w val="0.83833070866141735"/>
          <c:h val="0.71669367312015553"/>
        </c:manualLayout>
      </c:layout>
      <c:barChart>
        <c:barDir val="bar"/>
        <c:grouping val="stacked"/>
        <c:varyColors val="0"/>
        <c:ser>
          <c:idx val="2"/>
          <c:order val="2"/>
          <c:tx>
            <c:strRef>
              <c:f>'7. Variance on Clustered'!$F$64</c:f>
              <c:strCache>
                <c:ptCount val="1"/>
                <c:pt idx="0">
                  <c:v>Base Variance</c:v>
                </c:pt>
              </c:strCache>
            </c:strRef>
          </c:tx>
          <c:spPr>
            <a:noFill/>
            <a:ln>
              <a:noFill/>
            </a:ln>
          </c:spPr>
          <c:invertIfNegative val="0"/>
          <c:cat>
            <c:strRef>
              <c:f>'7. Variance on Clustered'!$B$65:$B$68</c:f>
              <c:strCache>
                <c:ptCount val="4"/>
                <c:pt idx="0">
                  <c:v>North</c:v>
                </c:pt>
                <c:pt idx="1">
                  <c:v>South</c:v>
                </c:pt>
                <c:pt idx="2">
                  <c:v>East</c:v>
                </c:pt>
                <c:pt idx="3">
                  <c:v>West</c:v>
                </c:pt>
              </c:strCache>
            </c:strRef>
          </c:cat>
          <c:val>
            <c:numRef>
              <c:f>'7. Variance on Clustered'!$F$65:$F$68</c:f>
              <c:numCache>
                <c:formatCode>_(* #,##0_);_(* \(#,##0\);_(* "-"_);_(@_)</c:formatCode>
                <c:ptCount val="4"/>
                <c:pt idx="0">
                  <c:v>1300</c:v>
                </c:pt>
                <c:pt idx="1">
                  <c:v>1500</c:v>
                </c:pt>
                <c:pt idx="2">
                  <c:v>1100</c:v>
                </c:pt>
                <c:pt idx="3">
                  <c:v>2050</c:v>
                </c:pt>
              </c:numCache>
            </c:numRef>
          </c:val>
          <c:extLst>
            <c:ext xmlns:c16="http://schemas.microsoft.com/office/drawing/2014/chart" uri="{C3380CC4-5D6E-409C-BE32-E72D297353CC}">
              <c16:uniqueId val="{00000000-CA62-409B-9381-73FE409B29D9}"/>
            </c:ext>
          </c:extLst>
        </c:ser>
        <c:ser>
          <c:idx val="3"/>
          <c:order val="3"/>
          <c:tx>
            <c:strRef>
              <c:f>'7. Variance on Clustered'!$G$64</c:f>
              <c:strCache>
                <c:ptCount val="1"/>
                <c:pt idx="0">
                  <c:v>Positive Variance</c:v>
                </c:pt>
              </c:strCache>
            </c:strRef>
          </c:tx>
          <c:spPr>
            <a:solidFill>
              <a:schemeClr val="accent2">
                <a:lumMod val="40000"/>
                <a:lumOff val="60000"/>
              </a:schemeClr>
            </a:solidFill>
            <a:ln>
              <a:solidFill>
                <a:schemeClr val="accent2"/>
              </a:solidFill>
              <a:prstDash val="sysDash"/>
            </a:ln>
          </c:spPr>
          <c:invertIfNegative val="0"/>
          <c:dLbls>
            <c:dLbl>
              <c:idx val="0"/>
              <c:layout>
                <c:manualLayout>
                  <c:x val="2.6832895888013997E-3"/>
                  <c:y val="2.824035351823511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A62-409B-9381-73FE409B29D9}"/>
                </c:ext>
              </c:extLst>
            </c:dLbl>
            <c:dLbl>
              <c:idx val="1"/>
              <c:layout>
                <c:manualLayout>
                  <c:x val="1.1166666666666667E-2"/>
                  <c:y val="2.8240035857539342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A62-409B-9381-73FE409B29D9}"/>
                </c:ext>
              </c:extLst>
            </c:dLbl>
            <c:dLbl>
              <c:idx val="2"/>
              <c:layout>
                <c:manualLayout>
                  <c:x val="1.9549868766404199E-2"/>
                  <c:y val="2.8240353518235152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A62-409B-9381-73FE409B29D9}"/>
                </c:ext>
              </c:extLst>
            </c:dLbl>
            <c:dLbl>
              <c:idx val="3"/>
              <c:layout>
                <c:manualLayout>
                  <c:x val="5.4680664916885386E-6"/>
                  <c:y val="2.8240353518235152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A62-409B-9381-73FE409B29D9}"/>
                </c:ext>
              </c:extLst>
            </c:dLbl>
            <c:spPr>
              <a:noFill/>
              <a:ln>
                <a:noFill/>
              </a:ln>
              <a:effectLst/>
            </c:spPr>
            <c:txPr>
              <a:bodyPr/>
              <a:lstStyle/>
              <a:p>
                <a:pPr>
                  <a:defRPr b="1">
                    <a:solidFill>
                      <a:schemeClr val="accent2">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Clustered'!$G$65:$G$68</c:f>
              <c:numCache>
                <c:formatCode>_(* #,##0_);_(* \(#,##0\);_(* ""_);_(@_)</c:formatCode>
                <c:ptCount val="4"/>
                <c:pt idx="0">
                  <c:v>300</c:v>
                </c:pt>
                <c:pt idx="1">
                  <c:v>0</c:v>
                </c:pt>
                <c:pt idx="2">
                  <c:v>400</c:v>
                </c:pt>
                <c:pt idx="3">
                  <c:v>200</c:v>
                </c:pt>
              </c:numCache>
            </c:numRef>
          </c:val>
          <c:extLst>
            <c:ext xmlns:c16="http://schemas.microsoft.com/office/drawing/2014/chart" uri="{C3380CC4-5D6E-409C-BE32-E72D297353CC}">
              <c16:uniqueId val="{00000005-CA62-409B-9381-73FE409B29D9}"/>
            </c:ext>
          </c:extLst>
        </c:ser>
        <c:ser>
          <c:idx val="4"/>
          <c:order val="4"/>
          <c:tx>
            <c:strRef>
              <c:f>'7. Variance on Clustered'!$H$64</c:f>
              <c:strCache>
                <c:ptCount val="1"/>
                <c:pt idx="0">
                  <c:v>Negative Variance</c:v>
                </c:pt>
              </c:strCache>
            </c:strRef>
          </c:tx>
          <c:spPr>
            <a:solidFill>
              <a:schemeClr val="accent6">
                <a:lumMod val="40000"/>
                <a:lumOff val="60000"/>
              </a:schemeClr>
            </a:solidFill>
            <a:ln>
              <a:solidFill>
                <a:schemeClr val="accent6"/>
              </a:solidFill>
            </a:ln>
          </c:spPr>
          <c:invertIfNegative val="0"/>
          <c:dPt>
            <c:idx val="1"/>
            <c:invertIfNegative val="0"/>
            <c:bubble3D val="0"/>
            <c:spPr>
              <a:solidFill>
                <a:schemeClr val="accent6">
                  <a:lumMod val="40000"/>
                  <a:lumOff val="60000"/>
                </a:schemeClr>
              </a:solidFill>
              <a:ln>
                <a:solidFill>
                  <a:schemeClr val="accent6"/>
                </a:solidFill>
                <a:prstDash val="sysDash"/>
              </a:ln>
            </c:spPr>
            <c:extLst>
              <c:ext xmlns:c16="http://schemas.microsoft.com/office/drawing/2014/chart" uri="{C3380CC4-5D6E-409C-BE32-E72D297353CC}">
                <c16:uniqueId val="{00000007-CA62-409B-9381-73FE409B29D9}"/>
              </c:ext>
            </c:extLst>
          </c:dPt>
          <c:dLbls>
            <c:dLbl>
              <c:idx val="1"/>
              <c:layout>
                <c:manualLayout>
                  <c:x val="9.8600174978127723E-4"/>
                  <c:y val="-2.4205427360052198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CA62-409B-9381-73FE409B29D9}"/>
                </c:ext>
              </c:extLst>
            </c:dLbl>
            <c:spPr>
              <a:noFill/>
              <a:ln>
                <a:noFill/>
              </a:ln>
              <a:effectLst/>
            </c:spPr>
            <c:txPr>
              <a:bodyPr/>
              <a:lstStyle/>
              <a:p>
                <a:pPr>
                  <a:defRPr b="1">
                    <a:solidFill>
                      <a:schemeClr val="accent6">
                        <a:lumMod val="75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Clustered'!$H$65:$H$68</c:f>
              <c:numCache>
                <c:formatCode>_(* #,##0_);_(* \(#,##0\);_(* ""_);_(@_)</c:formatCode>
                <c:ptCount val="4"/>
                <c:pt idx="0">
                  <c:v>0</c:v>
                </c:pt>
                <c:pt idx="1">
                  <c:v>250</c:v>
                </c:pt>
                <c:pt idx="2">
                  <c:v>0</c:v>
                </c:pt>
                <c:pt idx="3">
                  <c:v>0</c:v>
                </c:pt>
              </c:numCache>
            </c:numRef>
          </c:val>
          <c:extLst>
            <c:ext xmlns:c16="http://schemas.microsoft.com/office/drawing/2014/chart" uri="{C3380CC4-5D6E-409C-BE32-E72D297353CC}">
              <c16:uniqueId val="{00000008-CA62-409B-9381-73FE409B29D9}"/>
            </c:ext>
          </c:extLst>
        </c:ser>
        <c:dLbls>
          <c:showLegendKey val="0"/>
          <c:showVal val="0"/>
          <c:showCatName val="0"/>
          <c:showSerName val="0"/>
          <c:showPercent val="0"/>
          <c:showBubbleSize val="0"/>
        </c:dLbls>
        <c:gapWidth val="58"/>
        <c:overlap val="100"/>
        <c:axId val="191047936"/>
        <c:axId val="193593344"/>
      </c:barChart>
      <c:barChart>
        <c:barDir val="bar"/>
        <c:grouping val="clustered"/>
        <c:varyColors val="0"/>
        <c:ser>
          <c:idx val="0"/>
          <c:order val="0"/>
          <c:tx>
            <c:strRef>
              <c:f>'7. Variance on Clustered'!$C$64</c:f>
              <c:strCache>
                <c:ptCount val="1"/>
                <c:pt idx="0">
                  <c:v>Budget</c:v>
                </c:pt>
              </c:strCache>
            </c:strRef>
          </c:tx>
          <c:spPr>
            <a:solidFill>
              <a:schemeClr val="bg1">
                <a:lumMod val="9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Clustered'!$C$65:$C$68</c:f>
              <c:numCache>
                <c:formatCode>_(* #,##0_);_(* \(#,##0\);_(* "-"_);_(@_)</c:formatCode>
                <c:ptCount val="4"/>
                <c:pt idx="0">
                  <c:v>1300</c:v>
                </c:pt>
                <c:pt idx="1">
                  <c:v>1750</c:v>
                </c:pt>
                <c:pt idx="2">
                  <c:v>1100</c:v>
                </c:pt>
                <c:pt idx="3">
                  <c:v>2050</c:v>
                </c:pt>
              </c:numCache>
            </c:numRef>
          </c:val>
          <c:extLst>
            <c:ext xmlns:c16="http://schemas.microsoft.com/office/drawing/2014/chart" uri="{C3380CC4-5D6E-409C-BE32-E72D297353CC}">
              <c16:uniqueId val="{00000009-CA62-409B-9381-73FE409B29D9}"/>
            </c:ext>
          </c:extLst>
        </c:ser>
        <c:ser>
          <c:idx val="1"/>
          <c:order val="1"/>
          <c:tx>
            <c:strRef>
              <c:f>'7. Variance on Clustered'!$D$64</c:f>
              <c:strCache>
                <c:ptCount val="1"/>
                <c:pt idx="0">
                  <c:v>Actual</c:v>
                </c:pt>
              </c:strCache>
            </c:strRef>
          </c:tx>
          <c:spPr>
            <a:solidFill>
              <a:schemeClr val="bg1">
                <a:lumMod val="8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Clustered'!$D$65:$D$68</c:f>
              <c:numCache>
                <c:formatCode>_(* #,##0_);_(* \(#,##0\);_(* "-"_);_(@_)</c:formatCode>
                <c:ptCount val="4"/>
                <c:pt idx="0">
                  <c:v>1600</c:v>
                </c:pt>
                <c:pt idx="1">
                  <c:v>1500</c:v>
                </c:pt>
                <c:pt idx="2">
                  <c:v>1500</c:v>
                </c:pt>
                <c:pt idx="3">
                  <c:v>2250</c:v>
                </c:pt>
              </c:numCache>
            </c:numRef>
          </c:val>
          <c:extLst>
            <c:ext xmlns:c16="http://schemas.microsoft.com/office/drawing/2014/chart" uri="{C3380CC4-5D6E-409C-BE32-E72D297353CC}">
              <c16:uniqueId val="{0000000A-CA62-409B-9381-73FE409B29D9}"/>
            </c:ext>
          </c:extLst>
        </c:ser>
        <c:dLbls>
          <c:showLegendKey val="0"/>
          <c:showVal val="0"/>
          <c:showCatName val="0"/>
          <c:showSerName val="0"/>
          <c:showPercent val="0"/>
          <c:showBubbleSize val="0"/>
        </c:dLbls>
        <c:gapWidth val="40"/>
        <c:axId val="313303808"/>
        <c:axId val="309706752"/>
      </c:barChart>
      <c:catAx>
        <c:axId val="191047936"/>
        <c:scaling>
          <c:orientation val="maxMin"/>
        </c:scaling>
        <c:delete val="0"/>
        <c:axPos val="l"/>
        <c:numFmt formatCode="General" sourceLinked="0"/>
        <c:majorTickMark val="none"/>
        <c:minorTickMark val="none"/>
        <c:tickLblPos val="nextTo"/>
        <c:crossAx val="193593344"/>
        <c:crosses val="autoZero"/>
        <c:auto val="1"/>
        <c:lblAlgn val="ctr"/>
        <c:lblOffset val="100"/>
        <c:noMultiLvlLbl val="0"/>
      </c:catAx>
      <c:valAx>
        <c:axId val="193593344"/>
        <c:scaling>
          <c:orientation val="minMax"/>
        </c:scaling>
        <c:delete val="1"/>
        <c:axPos val="t"/>
        <c:numFmt formatCode="_(* #,##0_);_(* \(#,##0\);_(* &quot;-&quot;_);_(@_)" sourceLinked="1"/>
        <c:majorTickMark val="out"/>
        <c:minorTickMark val="none"/>
        <c:tickLblPos val="nextTo"/>
        <c:crossAx val="191047936"/>
        <c:crosses val="autoZero"/>
        <c:crossBetween val="between"/>
      </c:valAx>
      <c:valAx>
        <c:axId val="309706752"/>
        <c:scaling>
          <c:orientation val="minMax"/>
        </c:scaling>
        <c:delete val="1"/>
        <c:axPos val="b"/>
        <c:numFmt formatCode="_(* #,##0_);_(* \(#,##0\);_(* &quot;-&quot;_);_(@_)" sourceLinked="1"/>
        <c:majorTickMark val="out"/>
        <c:minorTickMark val="none"/>
        <c:tickLblPos val="nextTo"/>
        <c:crossAx val="313303808"/>
        <c:crosses val="max"/>
        <c:crossBetween val="between"/>
      </c:valAx>
      <c:catAx>
        <c:axId val="313303808"/>
        <c:scaling>
          <c:orientation val="maxMin"/>
        </c:scaling>
        <c:delete val="1"/>
        <c:axPos val="r"/>
        <c:numFmt formatCode="General" sourceLinked="1"/>
        <c:majorTickMark val="out"/>
        <c:minorTickMark val="none"/>
        <c:tickLblPos val="nextTo"/>
        <c:crossAx val="309706752"/>
        <c:crosses val="max"/>
        <c:auto val="1"/>
        <c:lblAlgn val="ctr"/>
        <c:lblOffset val="100"/>
        <c:noMultiLvlLbl val="0"/>
      </c:catAx>
    </c:plotArea>
    <c:legend>
      <c:legendPos val="t"/>
      <c:legendEntry>
        <c:idx val="0"/>
        <c:delete val="1"/>
      </c:legendEntry>
      <c:legendEntry>
        <c:idx val="1"/>
        <c:delete val="1"/>
      </c:legendEntry>
      <c:legendEntry>
        <c:idx val="2"/>
        <c:delete val="1"/>
      </c:legendEntry>
      <c:layout>
        <c:manualLayout>
          <c:xMode val="edge"/>
          <c:yMode val="edge"/>
          <c:x val="3.0576334208223973E-2"/>
          <c:y val="9.0228661698665155E-2"/>
          <c:w val="0.2555139982502187"/>
          <c:h val="7.2951731774932319E-2"/>
        </c:manualLayout>
      </c:layout>
      <c:overlay val="0"/>
    </c:legend>
    <c:plotVisOnly val="1"/>
    <c:dispBlanksAs val="gap"/>
    <c:showDLblsOverMax val="0"/>
  </c:chart>
  <c:spPr>
    <a:ln>
      <a:solidFill>
        <a:schemeClr val="bg1">
          <a:lumMod val="65000"/>
        </a:schemeClr>
      </a:solidFill>
    </a:ln>
  </c:sp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pPr>
            <a:r>
              <a:rPr lang="en-US" sz="1400" b="0"/>
              <a:t>COLUMN CHART - Annual</a:t>
            </a:r>
            <a:r>
              <a:rPr lang="en-US" sz="1400" b="0" baseline="0"/>
              <a:t> Sales by Region</a:t>
            </a:r>
          </a:p>
        </c:rich>
      </c:tx>
      <c:layout>
        <c:manualLayout>
          <c:xMode val="edge"/>
          <c:yMode val="edge"/>
          <c:x val="4.1902668416447929E-2"/>
          <c:y val="1.3888888888888888E-2"/>
        </c:manualLayout>
      </c:layout>
      <c:overlay val="0"/>
    </c:title>
    <c:autoTitleDeleted val="0"/>
    <c:plotArea>
      <c:layout>
        <c:manualLayout>
          <c:layoutTarget val="inner"/>
          <c:xMode val="edge"/>
          <c:yMode val="edge"/>
          <c:x val="3.0555555555555555E-2"/>
          <c:y val="0.15842312569335401"/>
          <c:w val="0.93888888888888888"/>
          <c:h val="0.72559708718914762"/>
        </c:manualLayout>
      </c:layout>
      <c:barChart>
        <c:barDir val="col"/>
        <c:grouping val="stacked"/>
        <c:varyColors val="0"/>
        <c:ser>
          <c:idx val="0"/>
          <c:order val="0"/>
          <c:tx>
            <c:strRef>
              <c:f>'7. Variance on Clustered'!$F$64</c:f>
              <c:strCache>
                <c:ptCount val="1"/>
                <c:pt idx="0">
                  <c:v>Base Variance</c:v>
                </c:pt>
              </c:strCache>
            </c:strRef>
          </c:tx>
          <c:spPr>
            <a:noFill/>
          </c:spPr>
          <c:invertIfNegative val="0"/>
          <c:cat>
            <c:strRef>
              <c:f>'7. Variance on Clustered'!$B$65:$B$68</c:f>
              <c:strCache>
                <c:ptCount val="4"/>
                <c:pt idx="0">
                  <c:v>North</c:v>
                </c:pt>
                <c:pt idx="1">
                  <c:v>South</c:v>
                </c:pt>
                <c:pt idx="2">
                  <c:v>East</c:v>
                </c:pt>
                <c:pt idx="3">
                  <c:v>West</c:v>
                </c:pt>
              </c:strCache>
            </c:strRef>
          </c:cat>
          <c:val>
            <c:numRef>
              <c:f>'7. Variance on Clustered'!$F$65:$F$68</c:f>
              <c:numCache>
                <c:formatCode>_(* #,##0_);_(* \(#,##0\);_(* "-"_);_(@_)</c:formatCode>
                <c:ptCount val="4"/>
                <c:pt idx="0">
                  <c:v>1300</c:v>
                </c:pt>
                <c:pt idx="1">
                  <c:v>1500</c:v>
                </c:pt>
                <c:pt idx="2">
                  <c:v>1100</c:v>
                </c:pt>
                <c:pt idx="3">
                  <c:v>2050</c:v>
                </c:pt>
              </c:numCache>
            </c:numRef>
          </c:val>
          <c:extLst>
            <c:ext xmlns:c16="http://schemas.microsoft.com/office/drawing/2014/chart" uri="{C3380CC4-5D6E-409C-BE32-E72D297353CC}">
              <c16:uniqueId val="{00000000-32E7-43E4-9A6F-484DB77305CB}"/>
            </c:ext>
          </c:extLst>
        </c:ser>
        <c:ser>
          <c:idx val="1"/>
          <c:order val="1"/>
          <c:tx>
            <c:strRef>
              <c:f>'7. Variance on Clustered'!$G$64</c:f>
              <c:strCache>
                <c:ptCount val="1"/>
                <c:pt idx="0">
                  <c:v>Positive Variance</c:v>
                </c:pt>
              </c:strCache>
            </c:strRef>
          </c:tx>
          <c:spPr>
            <a:solidFill>
              <a:schemeClr val="accent2">
                <a:lumMod val="40000"/>
                <a:lumOff val="60000"/>
              </a:schemeClr>
            </a:solidFill>
            <a:ln>
              <a:solidFill>
                <a:schemeClr val="accent2"/>
              </a:solidFill>
              <a:prstDash val="sysDash"/>
            </a:ln>
          </c:spPr>
          <c:invertIfNegative val="0"/>
          <c:dLbls>
            <c:dLbl>
              <c:idx val="0"/>
              <c:layout>
                <c:manualLayout>
                  <c:x val="-3.6111111111111108E-2"/>
                  <c:y val="-7.3110834643963896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2E7-43E4-9A6F-484DB77305CB}"/>
                </c:ext>
              </c:extLst>
            </c:dLbl>
            <c:dLbl>
              <c:idx val="2"/>
              <c:layout>
                <c:manualLayout>
                  <c:x val="-4.1666666666666664E-2"/>
                  <c:y val="-9.1620946751671914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2E7-43E4-9A6F-484DB77305CB}"/>
                </c:ext>
              </c:extLst>
            </c:dLbl>
            <c:dLbl>
              <c:idx val="3"/>
              <c:layout>
                <c:manualLayout>
                  <c:x val="-3.6111329833770779E-2"/>
                  <c:y val="-5.859903770964317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2E7-43E4-9A6F-484DB77305CB}"/>
                </c:ext>
              </c:extLst>
            </c:dLbl>
            <c:spPr>
              <a:noFill/>
              <a:ln>
                <a:noFill/>
              </a:ln>
              <a:effectLst/>
            </c:spPr>
            <c:txPr>
              <a:bodyPr/>
              <a:lstStyle/>
              <a:p>
                <a:pPr>
                  <a:defRPr b="1">
                    <a:solidFill>
                      <a:schemeClr val="accent2">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Clustered'!$G$65:$G$68</c:f>
              <c:numCache>
                <c:formatCode>_(* #,##0_);_(* \(#,##0\);_(* ""_);_(@_)</c:formatCode>
                <c:ptCount val="4"/>
                <c:pt idx="0">
                  <c:v>300</c:v>
                </c:pt>
                <c:pt idx="1">
                  <c:v>0</c:v>
                </c:pt>
                <c:pt idx="2">
                  <c:v>400</c:v>
                </c:pt>
                <c:pt idx="3">
                  <c:v>200</c:v>
                </c:pt>
              </c:numCache>
            </c:numRef>
          </c:val>
          <c:extLst>
            <c:ext xmlns:c16="http://schemas.microsoft.com/office/drawing/2014/chart" uri="{C3380CC4-5D6E-409C-BE32-E72D297353CC}">
              <c16:uniqueId val="{00000004-32E7-43E4-9A6F-484DB77305CB}"/>
            </c:ext>
          </c:extLst>
        </c:ser>
        <c:ser>
          <c:idx val="2"/>
          <c:order val="2"/>
          <c:tx>
            <c:strRef>
              <c:f>'7. Variance on Clustered'!$H$64</c:f>
              <c:strCache>
                <c:ptCount val="1"/>
                <c:pt idx="0">
                  <c:v>Negative Variance</c:v>
                </c:pt>
              </c:strCache>
            </c:strRef>
          </c:tx>
          <c:spPr>
            <a:solidFill>
              <a:schemeClr val="accent6">
                <a:lumMod val="40000"/>
                <a:lumOff val="60000"/>
              </a:schemeClr>
            </a:solidFill>
            <a:ln>
              <a:solidFill>
                <a:schemeClr val="accent6"/>
              </a:solidFill>
              <a:prstDash val="sysDash"/>
            </a:ln>
          </c:spPr>
          <c:invertIfNegative val="0"/>
          <c:dLbls>
            <c:dLbl>
              <c:idx val="1"/>
              <c:layout>
                <c:manualLayout>
                  <c:x val="3.6111111111111108E-2"/>
                  <c:y val="-6.5854936176803575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2E7-43E4-9A6F-484DB77305CB}"/>
                </c:ext>
              </c:extLst>
            </c:dLbl>
            <c:spPr>
              <a:noFill/>
              <a:ln>
                <a:noFill/>
              </a:ln>
              <a:effectLst/>
            </c:spPr>
            <c:txPr>
              <a:bodyPr/>
              <a:lstStyle/>
              <a:p>
                <a:pPr>
                  <a:defRPr b="1">
                    <a:solidFill>
                      <a:schemeClr val="accent6">
                        <a:lumMod val="75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Variance on Clustered'!$B$65:$B$68</c:f>
              <c:strCache>
                <c:ptCount val="4"/>
                <c:pt idx="0">
                  <c:v>North</c:v>
                </c:pt>
                <c:pt idx="1">
                  <c:v>South</c:v>
                </c:pt>
                <c:pt idx="2">
                  <c:v>East</c:v>
                </c:pt>
                <c:pt idx="3">
                  <c:v>West</c:v>
                </c:pt>
              </c:strCache>
            </c:strRef>
          </c:cat>
          <c:val>
            <c:numRef>
              <c:f>'7. Variance on Clustered'!$H$65:$H$68</c:f>
              <c:numCache>
                <c:formatCode>_(* #,##0_);_(* \(#,##0\);_(* ""_);_(@_)</c:formatCode>
                <c:ptCount val="4"/>
                <c:pt idx="0">
                  <c:v>0</c:v>
                </c:pt>
                <c:pt idx="1">
                  <c:v>250</c:v>
                </c:pt>
                <c:pt idx="2">
                  <c:v>0</c:v>
                </c:pt>
                <c:pt idx="3">
                  <c:v>0</c:v>
                </c:pt>
              </c:numCache>
            </c:numRef>
          </c:val>
          <c:extLst>
            <c:ext xmlns:c16="http://schemas.microsoft.com/office/drawing/2014/chart" uri="{C3380CC4-5D6E-409C-BE32-E72D297353CC}">
              <c16:uniqueId val="{00000006-32E7-43E4-9A6F-484DB77305CB}"/>
            </c:ext>
          </c:extLst>
        </c:ser>
        <c:dLbls>
          <c:showLegendKey val="0"/>
          <c:showVal val="0"/>
          <c:showCatName val="0"/>
          <c:showSerName val="0"/>
          <c:showPercent val="0"/>
          <c:showBubbleSize val="0"/>
        </c:dLbls>
        <c:gapWidth val="60"/>
        <c:overlap val="100"/>
        <c:axId val="93377664"/>
        <c:axId val="93393664"/>
      </c:barChart>
      <c:barChart>
        <c:barDir val="col"/>
        <c:grouping val="clustered"/>
        <c:varyColors val="0"/>
        <c:ser>
          <c:idx val="3"/>
          <c:order val="3"/>
          <c:tx>
            <c:strRef>
              <c:f>'7. Variance on Clustered'!$C$64</c:f>
              <c:strCache>
                <c:ptCount val="1"/>
                <c:pt idx="0">
                  <c:v>Budget</c:v>
                </c:pt>
              </c:strCache>
            </c:strRef>
          </c:tx>
          <c:spPr>
            <a:solidFill>
              <a:schemeClr val="bg1">
                <a:lumMod val="9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'7. Variance on Clustered'!$C$65:$C$68</c:f>
              <c:numCache>
                <c:formatCode>_(* #,##0_);_(* \(#,##0\);_(* "-"_);_(@_)</c:formatCode>
                <c:ptCount val="4"/>
                <c:pt idx="0">
                  <c:v>1300</c:v>
                </c:pt>
                <c:pt idx="1">
                  <c:v>1750</c:v>
                </c:pt>
                <c:pt idx="2">
                  <c:v>1100</c:v>
                </c:pt>
                <c:pt idx="3">
                  <c:v>2050</c:v>
                </c:pt>
              </c:numCache>
            </c:numRef>
          </c:val>
          <c:extLst>
            <c:ext xmlns:c16="http://schemas.microsoft.com/office/drawing/2014/chart" uri="{C3380CC4-5D6E-409C-BE32-E72D297353CC}">
              <c16:uniqueId val="{00000007-32E7-43E4-9A6F-484DB77305CB}"/>
            </c:ext>
          </c:extLst>
        </c:ser>
        <c:ser>
          <c:idx val="4"/>
          <c:order val="4"/>
          <c:tx>
            <c:strRef>
              <c:f>'7. Variance on Clustered'!$D$64</c:f>
              <c:strCache>
                <c:ptCount val="1"/>
                <c:pt idx="0">
                  <c:v>Actual</c:v>
                </c:pt>
              </c:strCache>
            </c:strRef>
          </c:tx>
          <c:spPr>
            <a:solidFill>
              <a:schemeClr val="bg1">
                <a:lumMod val="8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'7. Variance on Clustered'!$D$65:$D$68</c:f>
              <c:numCache>
                <c:formatCode>_(* #,##0_);_(* \(#,##0\);_(* "-"_);_(@_)</c:formatCode>
                <c:ptCount val="4"/>
                <c:pt idx="0">
                  <c:v>1600</c:v>
                </c:pt>
                <c:pt idx="1">
                  <c:v>1500</c:v>
                </c:pt>
                <c:pt idx="2">
                  <c:v>1500</c:v>
                </c:pt>
                <c:pt idx="3">
                  <c:v>2250</c:v>
                </c:pt>
              </c:numCache>
            </c:numRef>
          </c:val>
          <c:extLst>
            <c:ext xmlns:c16="http://schemas.microsoft.com/office/drawing/2014/chart" uri="{C3380CC4-5D6E-409C-BE32-E72D297353CC}">
              <c16:uniqueId val="{00000008-32E7-43E4-9A6F-484DB77305CB}"/>
            </c:ext>
          </c:extLst>
        </c:ser>
        <c:dLbls>
          <c:showLegendKey val="0"/>
          <c:showVal val="0"/>
          <c:showCatName val="0"/>
          <c:showSerName val="0"/>
          <c:showPercent val="0"/>
          <c:showBubbleSize val="0"/>
        </c:dLbls>
        <c:gapWidth val="70"/>
        <c:axId val="415900032"/>
        <c:axId val="277608704"/>
      </c:barChart>
      <c:catAx>
        <c:axId val="93377664"/>
        <c:scaling>
          <c:orientation val="minMax"/>
        </c:scaling>
        <c:delete val="0"/>
        <c:axPos val="b"/>
        <c:numFmt formatCode="General" sourceLinked="0"/>
        <c:majorTickMark val="none"/>
        <c:minorTickMark val="none"/>
        <c:tickLblPos val="nextTo"/>
        <c:crossAx val="93393664"/>
        <c:crosses val="autoZero"/>
        <c:auto val="1"/>
        <c:lblAlgn val="ctr"/>
        <c:lblOffset val="100"/>
        <c:noMultiLvlLbl val="0"/>
      </c:catAx>
      <c:valAx>
        <c:axId val="93393664"/>
        <c:scaling>
          <c:orientation val="minMax"/>
        </c:scaling>
        <c:delete val="1"/>
        <c:axPos val="l"/>
        <c:numFmt formatCode="_(* #,##0_);_(* \(#,##0\);_(* &quot;-&quot;_);_(@_)" sourceLinked="1"/>
        <c:majorTickMark val="out"/>
        <c:minorTickMark val="none"/>
        <c:tickLblPos val="nextTo"/>
        <c:crossAx val="93377664"/>
        <c:crosses val="autoZero"/>
        <c:crossBetween val="between"/>
      </c:valAx>
      <c:valAx>
        <c:axId val="277608704"/>
        <c:scaling>
          <c:orientation val="minMax"/>
        </c:scaling>
        <c:delete val="1"/>
        <c:axPos val="r"/>
        <c:numFmt formatCode="_(* #,##0_);_(* \(#,##0\);_(* &quot;-&quot;_);_(@_)" sourceLinked="1"/>
        <c:majorTickMark val="out"/>
        <c:minorTickMark val="none"/>
        <c:tickLblPos val="nextTo"/>
        <c:crossAx val="415900032"/>
        <c:crosses val="max"/>
        <c:crossBetween val="between"/>
      </c:valAx>
      <c:catAx>
        <c:axId val="415900032"/>
        <c:scaling>
          <c:orientation val="minMax"/>
        </c:scaling>
        <c:delete val="1"/>
        <c:axPos val="b"/>
        <c:majorTickMark val="out"/>
        <c:minorTickMark val="none"/>
        <c:tickLblPos val="nextTo"/>
        <c:crossAx val="277608704"/>
        <c:crosses val="autoZero"/>
        <c:auto val="1"/>
        <c:lblAlgn val="ctr"/>
        <c:lblOffset val="100"/>
        <c:noMultiLvlLbl val="0"/>
      </c:catAx>
    </c:plotArea>
    <c:legend>
      <c:legendPos val="t"/>
      <c:legendEntry>
        <c:idx val="0"/>
        <c:delete val="1"/>
      </c:legendEntry>
      <c:legendEntry>
        <c:idx val="1"/>
        <c:delete val="1"/>
      </c:legendEntry>
      <c:legendEntry>
        <c:idx val="2"/>
        <c:delete val="1"/>
      </c:legendEntry>
      <c:layout>
        <c:manualLayout>
          <c:xMode val="edge"/>
          <c:yMode val="edge"/>
          <c:x val="2.7798556430446198E-2"/>
          <c:y val="8.7123038933597935E-2"/>
          <c:w val="0.2555139982502187"/>
          <c:h val="7.2295494410984359E-2"/>
        </c:manualLayout>
      </c:layout>
      <c:overlay val="0"/>
    </c:legend>
    <c:plotVisOnly val="1"/>
    <c:dispBlanksAs val="gap"/>
    <c:showDLblsOverMax val="0"/>
  </c:chart>
  <c:spPr>
    <a:ln>
      <a:solidFill>
        <a:schemeClr val="bg1">
          <a:lumMod val="65000"/>
        </a:schemeClr>
      </a:solidFill>
    </a:ln>
  </c:sp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0"/>
            </a:pPr>
            <a:r>
              <a:rPr lang="en-US" sz="1400" b="0"/>
              <a:t>COLUMN CHART - Annual</a:t>
            </a:r>
            <a:r>
              <a:rPr lang="en-US" sz="1400" b="0" baseline="0"/>
              <a:t> Sales by Region</a:t>
            </a:r>
          </a:p>
        </c:rich>
      </c:tx>
      <c:layout>
        <c:manualLayout>
          <c:xMode val="edge"/>
          <c:yMode val="edge"/>
          <c:x val="4.1902668416447929E-2"/>
          <c:y val="1.3888888888888888E-2"/>
        </c:manualLayout>
      </c:layout>
      <c:overlay val="0"/>
    </c:title>
    <c:autoTitleDeleted val="0"/>
    <c:plotArea>
      <c:layout>
        <c:manualLayout>
          <c:layoutTarget val="inner"/>
          <c:xMode val="edge"/>
          <c:yMode val="edge"/>
          <c:x val="3.0555555555555555E-2"/>
          <c:y val="0.15842312569335401"/>
          <c:w val="0.93888888888888888"/>
          <c:h val="0.72559708718914762"/>
        </c:manualLayout>
      </c:layout>
      <c:barChart>
        <c:barDir val="col"/>
        <c:grouping val="stacked"/>
        <c:varyColors val="0"/>
        <c:dLbls>
          <c:showLegendKey val="0"/>
          <c:showVal val="0"/>
          <c:showCatName val="0"/>
          <c:showSerName val="0"/>
          <c:showPercent val="0"/>
          <c:showBubbleSize val="0"/>
        </c:dLbls>
        <c:gapWidth val="60"/>
        <c:overlap val="100"/>
        <c:axId val="93377664"/>
        <c:axId val="93393664"/>
        <c:extLst>
          <c:ext xmlns:c15="http://schemas.microsoft.com/office/drawing/2012/chart" uri="{02D57815-91ED-43cb-92C2-25804820EDAC}">
            <c15:filteredBarSeries>
              <c15:ser>
                <c:idx val="0"/>
                <c:order val="0"/>
                <c:tx>
                  <c:strRef>
                    <c:extLst>
                      <c:ext uri="{02D57815-91ED-43cb-92C2-25804820EDAC}">
                        <c15:formulaRef>
                          <c15:sqref>'7. Variance on Clustered'!$F$64</c15:sqref>
                        </c15:formulaRef>
                      </c:ext>
                    </c:extLst>
                    <c:strCache>
                      <c:ptCount val="1"/>
                      <c:pt idx="0">
                        <c:v>Base Variance</c:v>
                      </c:pt>
                    </c:strCache>
                  </c:strRef>
                </c:tx>
                <c:spPr>
                  <a:noFill/>
                </c:spPr>
                <c:invertIfNegative val="0"/>
                <c:cat>
                  <c:strRef>
                    <c:extLst>
                      <c:ext uri="{02D57815-91ED-43cb-92C2-25804820EDAC}">
                        <c15:formulaRef>
                          <c15:sqref>'7. Variance on Clustered'!$B$65:$B$68</c15:sqref>
                        </c15:formulaRef>
                      </c:ext>
                    </c:extLst>
                    <c:strCache>
                      <c:ptCount val="4"/>
                      <c:pt idx="0">
                        <c:v>North</c:v>
                      </c:pt>
                      <c:pt idx="1">
                        <c:v>South</c:v>
                      </c:pt>
                      <c:pt idx="2">
                        <c:v>East</c:v>
                      </c:pt>
                      <c:pt idx="3">
                        <c:v>West</c:v>
                      </c:pt>
                    </c:strCache>
                  </c:strRef>
                </c:cat>
                <c:val>
                  <c:numRef>
                    <c:extLst>
                      <c:ext uri="{02D57815-91ED-43cb-92C2-25804820EDAC}">
                        <c15:formulaRef>
                          <c15:sqref>'7. Variance on Clustered'!$F$65:$F$68</c15:sqref>
                        </c15:formulaRef>
                      </c:ext>
                    </c:extLst>
                    <c:numCache>
                      <c:formatCode>_(* #,##0_);_(* \(#,##0\);_(* "-"_);_(@_)</c:formatCode>
                      <c:ptCount val="4"/>
                      <c:pt idx="0">
                        <c:v>1300</c:v>
                      </c:pt>
                      <c:pt idx="1">
                        <c:v>1500</c:v>
                      </c:pt>
                      <c:pt idx="2">
                        <c:v>1100</c:v>
                      </c:pt>
                      <c:pt idx="3">
                        <c:v>2050</c:v>
                      </c:pt>
                    </c:numCache>
                  </c:numRef>
                </c:val>
                <c:extLst>
                  <c:ext xmlns:c16="http://schemas.microsoft.com/office/drawing/2014/chart" uri="{C3380CC4-5D6E-409C-BE32-E72D297353CC}">
                    <c16:uniqueId val="{00000000-32E7-43E4-9A6F-484DB77305CB}"/>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'7. Variance on Clustered'!$G$64</c15:sqref>
                        </c15:formulaRef>
                      </c:ext>
                    </c:extLst>
                    <c:strCache>
                      <c:ptCount val="1"/>
                      <c:pt idx="0">
                        <c:v>Positive Variance</c:v>
                      </c:pt>
                    </c:strCache>
                  </c:strRef>
                </c:tx>
                <c:spPr>
                  <a:solidFill>
                    <a:schemeClr val="accent2">
                      <a:lumMod val="40000"/>
                      <a:lumOff val="60000"/>
                    </a:schemeClr>
                  </a:solidFill>
                  <a:ln>
                    <a:solidFill>
                      <a:schemeClr val="accent2"/>
                    </a:solidFill>
                    <a:prstDash val="sysDash"/>
                  </a:ln>
                </c:spPr>
                <c:invertIfNegative val="0"/>
                <c:dLbls>
                  <c:dLbl>
                    <c:idx val="0"/>
                    <c:layout>
                      <c:manualLayout>
                        <c:x val="-3.6111111111111108E-2"/>
                        <c:y val="-7.3110834643963896E-2"/>
                      </c:manualLayout>
                    </c:layout>
                    <c:dLblPos val="ctr"/>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1-32E7-43E4-9A6F-484DB77305CB}"/>
                      </c:ext>
                    </c:extLst>
                  </c:dLbl>
                  <c:dLbl>
                    <c:idx val="2"/>
                    <c:layout>
                      <c:manualLayout>
                        <c:x val="-4.1666666666666664E-2"/>
                        <c:y val="-9.1620946751671914E-2"/>
                      </c:manualLayout>
                    </c:layout>
                    <c:dLblPos val="ctr"/>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2-32E7-43E4-9A6F-484DB77305CB}"/>
                      </c:ext>
                    </c:extLst>
                  </c:dLbl>
                  <c:dLbl>
                    <c:idx val="3"/>
                    <c:layout>
                      <c:manualLayout>
                        <c:x val="-3.6111329833770779E-2"/>
                        <c:y val="-5.8599037709643177E-2"/>
                      </c:manualLayout>
                    </c:layout>
                    <c:dLblPos val="ctr"/>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3-32E7-43E4-9A6F-484DB77305CB}"/>
                      </c:ext>
                    </c:extLst>
                  </c:dLbl>
                  <c:spPr>
                    <a:noFill/>
                    <a:ln>
                      <a:noFill/>
                    </a:ln>
                    <a:effectLst/>
                  </c:spPr>
                  <c:txPr>
                    <a:bodyPr/>
                    <a:lstStyle/>
                    <a:p>
                      <a:pPr>
                        <a:defRPr b="1">
                          <a:solidFill>
                            <a:schemeClr val="accent2">
                              <a:lumMod val="50000"/>
                            </a:schemeClr>
                          </a:solidFill>
                        </a:defRPr>
                      </a:pPr>
                      <a:endParaRPr lang="en-US"/>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0"/>
                    </c:ext>
                  </c:extLst>
                </c:dLbls>
                <c:cat>
                  <c:strRef>
                    <c:extLst xmlns:c15="http://schemas.microsoft.com/office/drawing/2012/chart">
                      <c:ext xmlns:c15="http://schemas.microsoft.com/office/drawing/2012/chart" uri="{02D57815-91ED-43cb-92C2-25804820EDAC}">
                        <c15:formulaRef>
                          <c15:sqref>'7. Variance on Clustered'!$B$65:$B$68</c15:sqref>
                        </c15:formulaRef>
                      </c:ext>
                    </c:extLst>
                    <c:strCache>
                      <c:ptCount val="4"/>
                      <c:pt idx="0">
                        <c:v>North</c:v>
                      </c:pt>
                      <c:pt idx="1">
                        <c:v>South</c:v>
                      </c:pt>
                      <c:pt idx="2">
                        <c:v>East</c:v>
                      </c:pt>
                      <c:pt idx="3">
                        <c:v>West</c:v>
                      </c:pt>
                    </c:strCache>
                  </c:strRef>
                </c:cat>
                <c:val>
                  <c:numRef>
                    <c:extLst xmlns:c15="http://schemas.microsoft.com/office/drawing/2012/chart">
                      <c:ext xmlns:c15="http://schemas.microsoft.com/office/drawing/2012/chart" uri="{02D57815-91ED-43cb-92C2-25804820EDAC}">
                        <c15:formulaRef>
                          <c15:sqref>'7. Variance on Clustered'!$G$65:$G$68</c15:sqref>
                        </c15:formulaRef>
                      </c:ext>
                    </c:extLst>
                    <c:numCache>
                      <c:formatCode>_(* #,##0_);_(* \(#,##0\);_(* ""_);_(@_)</c:formatCode>
                      <c:ptCount val="4"/>
                      <c:pt idx="0">
                        <c:v>300</c:v>
                      </c:pt>
                      <c:pt idx="1">
                        <c:v>0</c:v>
                      </c:pt>
                      <c:pt idx="2">
                        <c:v>400</c:v>
                      </c:pt>
                      <c:pt idx="3">
                        <c:v>200</c:v>
                      </c:pt>
                    </c:numCache>
                  </c:numRef>
                </c:val>
                <c:extLst xmlns:c15="http://schemas.microsoft.com/office/drawing/2012/chart">
                  <c:ext xmlns:c16="http://schemas.microsoft.com/office/drawing/2014/chart" uri="{C3380CC4-5D6E-409C-BE32-E72D297353CC}">
                    <c16:uniqueId val="{00000004-32E7-43E4-9A6F-484DB77305CB}"/>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'7. Variance on Clustered'!$H$64</c15:sqref>
                        </c15:formulaRef>
                      </c:ext>
                    </c:extLst>
                    <c:strCache>
                      <c:ptCount val="1"/>
                      <c:pt idx="0">
                        <c:v>Negative Variance</c:v>
                      </c:pt>
                    </c:strCache>
                  </c:strRef>
                </c:tx>
                <c:spPr>
                  <a:solidFill>
                    <a:schemeClr val="accent6">
                      <a:lumMod val="40000"/>
                      <a:lumOff val="60000"/>
                    </a:schemeClr>
                  </a:solidFill>
                  <a:ln>
                    <a:solidFill>
                      <a:schemeClr val="accent6"/>
                    </a:solidFill>
                    <a:prstDash val="sysDash"/>
                  </a:ln>
                </c:spPr>
                <c:invertIfNegative val="0"/>
                <c:dLbls>
                  <c:dLbl>
                    <c:idx val="1"/>
                    <c:layout>
                      <c:manualLayout>
                        <c:x val="3.6111111111111108E-2"/>
                        <c:y val="-6.5854936176803575E-2"/>
                      </c:manualLayout>
                    </c:layout>
                    <c:dLblPos val="ctr"/>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5-32E7-43E4-9A6F-484DB77305CB}"/>
                      </c:ext>
                    </c:extLst>
                  </c:dLbl>
                  <c:spPr>
                    <a:noFill/>
                    <a:ln>
                      <a:noFill/>
                    </a:ln>
                    <a:effectLst/>
                  </c:spPr>
                  <c:txPr>
                    <a:bodyPr/>
                    <a:lstStyle/>
                    <a:p>
                      <a:pPr>
                        <a:defRPr b="1">
                          <a:solidFill>
                            <a:schemeClr val="accent6">
                              <a:lumMod val="75000"/>
                            </a:schemeClr>
                          </a:solidFill>
                        </a:defRPr>
                      </a:pPr>
                      <a:endParaRPr lang="en-US"/>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0"/>
                    </c:ext>
                  </c:extLst>
                </c:dLbls>
                <c:cat>
                  <c:strRef>
                    <c:extLst xmlns:c15="http://schemas.microsoft.com/office/drawing/2012/chart">
                      <c:ext xmlns:c15="http://schemas.microsoft.com/office/drawing/2012/chart" uri="{02D57815-91ED-43cb-92C2-25804820EDAC}">
                        <c15:formulaRef>
                          <c15:sqref>'7. Variance on Clustered'!$B$65:$B$68</c15:sqref>
                        </c15:formulaRef>
                      </c:ext>
                    </c:extLst>
                    <c:strCache>
                      <c:ptCount val="4"/>
                      <c:pt idx="0">
                        <c:v>North</c:v>
                      </c:pt>
                      <c:pt idx="1">
                        <c:v>South</c:v>
                      </c:pt>
                      <c:pt idx="2">
                        <c:v>East</c:v>
                      </c:pt>
                      <c:pt idx="3">
                        <c:v>West</c:v>
                      </c:pt>
                    </c:strCache>
                  </c:strRef>
                </c:cat>
                <c:val>
                  <c:numRef>
                    <c:extLst xmlns:c15="http://schemas.microsoft.com/office/drawing/2012/chart">
                      <c:ext xmlns:c15="http://schemas.microsoft.com/office/drawing/2012/chart" uri="{02D57815-91ED-43cb-92C2-25804820EDAC}">
                        <c15:formulaRef>
                          <c15:sqref>'7. Variance on Clustered'!$H$65:$H$68</c15:sqref>
                        </c15:formulaRef>
                      </c:ext>
                    </c:extLst>
                    <c:numCache>
                      <c:formatCode>_(* #,##0_);_(* \(#,##0\);_(* ""_);_(@_)</c:formatCode>
                      <c:ptCount val="4"/>
                      <c:pt idx="0">
                        <c:v>0</c:v>
                      </c:pt>
                      <c:pt idx="1">
                        <c:v>250</c:v>
                      </c:pt>
                      <c:pt idx="2">
                        <c:v>0</c:v>
                      </c:pt>
                      <c:pt idx="3">
                        <c:v>0</c:v>
                      </c:pt>
                    </c:numCache>
                  </c:numRef>
                </c:val>
                <c:extLst xmlns:c15="http://schemas.microsoft.com/office/drawing/2012/chart">
                  <c:ext xmlns:c16="http://schemas.microsoft.com/office/drawing/2014/chart" uri="{C3380CC4-5D6E-409C-BE32-E72D297353CC}">
                    <c16:uniqueId val="{00000006-32E7-43E4-9A6F-484DB77305CB}"/>
                  </c:ext>
                </c:extLst>
              </c15:ser>
            </c15:filteredBarSeries>
          </c:ext>
        </c:extLst>
      </c:barChart>
      <c:barChart>
        <c:barDir val="col"/>
        <c:grouping val="clustered"/>
        <c:varyColors val="0"/>
        <c:ser>
          <c:idx val="3"/>
          <c:order val="3"/>
          <c:tx>
            <c:strRef>
              <c:f>'7. Variance on Clustered'!$C$64</c:f>
              <c:strCache>
                <c:ptCount val="1"/>
                <c:pt idx="0">
                  <c:v>Budget</c:v>
                </c:pt>
              </c:strCache>
            </c:strRef>
          </c:tx>
          <c:spPr>
            <a:solidFill>
              <a:schemeClr val="bg1">
                <a:lumMod val="9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'7. Variance on Clustered'!$C$65:$C$68</c:f>
              <c:numCache>
                <c:formatCode>_(* #,##0_);_(* \(#,##0\);_(* "-"_);_(@_)</c:formatCode>
                <c:ptCount val="4"/>
                <c:pt idx="0">
                  <c:v>1300</c:v>
                </c:pt>
                <c:pt idx="1">
                  <c:v>1750</c:v>
                </c:pt>
                <c:pt idx="2">
                  <c:v>1100</c:v>
                </c:pt>
                <c:pt idx="3">
                  <c:v>2050</c:v>
                </c:pt>
              </c:numCache>
            </c:numRef>
          </c:val>
          <c:extLst>
            <c:ext xmlns:c16="http://schemas.microsoft.com/office/drawing/2014/chart" uri="{C3380CC4-5D6E-409C-BE32-E72D297353CC}">
              <c16:uniqueId val="{00000007-32E7-43E4-9A6F-484DB77305CB}"/>
            </c:ext>
          </c:extLst>
        </c:ser>
        <c:ser>
          <c:idx val="4"/>
          <c:order val="4"/>
          <c:tx>
            <c:strRef>
              <c:f>'7. Variance on Clustered'!$D$64</c:f>
              <c:strCache>
                <c:ptCount val="1"/>
                <c:pt idx="0">
                  <c:v>Actual</c:v>
                </c:pt>
              </c:strCache>
            </c:strRef>
          </c:tx>
          <c:spPr>
            <a:solidFill>
              <a:schemeClr val="bg1">
                <a:lumMod val="85000"/>
              </a:schemeClr>
            </a:solidFill>
            <a:ln>
              <a:solidFill>
                <a:schemeClr val="bg1">
                  <a:lumMod val="65000"/>
                </a:schemeClr>
              </a:solidFill>
            </a:ln>
          </c:spPr>
          <c:invertIfNegative val="0"/>
          <c:dLbls>
            <c:spPr>
              <a:no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'7. Variance on Clustered'!$D$65:$D$68</c:f>
              <c:numCache>
                <c:formatCode>_(* #,##0_);_(* \(#,##0\);_(* "-"_);_(@_)</c:formatCode>
                <c:ptCount val="4"/>
                <c:pt idx="0">
                  <c:v>1600</c:v>
                </c:pt>
                <c:pt idx="1">
                  <c:v>1500</c:v>
                </c:pt>
                <c:pt idx="2">
                  <c:v>1500</c:v>
                </c:pt>
                <c:pt idx="3">
                  <c:v>2250</c:v>
                </c:pt>
              </c:numCache>
            </c:numRef>
          </c:val>
          <c:extLst>
            <c:ext xmlns:c16="http://schemas.microsoft.com/office/drawing/2014/chart" uri="{C3380CC4-5D6E-409C-BE32-E72D297353CC}">
              <c16:uniqueId val="{00000008-32E7-43E4-9A6F-484DB77305CB}"/>
            </c:ext>
          </c:extLst>
        </c:ser>
        <c:dLbls>
          <c:showLegendKey val="0"/>
          <c:showVal val="0"/>
          <c:showCatName val="0"/>
          <c:showSerName val="0"/>
          <c:showPercent val="0"/>
          <c:showBubbleSize val="0"/>
        </c:dLbls>
        <c:gapWidth val="70"/>
        <c:axId val="415900032"/>
        <c:axId val="277608704"/>
      </c:barChart>
      <c:catAx>
        <c:axId val="93377664"/>
        <c:scaling>
          <c:orientation val="minMax"/>
        </c:scaling>
        <c:delete val="0"/>
        <c:axPos val="b"/>
        <c:numFmt formatCode="General" sourceLinked="0"/>
        <c:majorTickMark val="none"/>
        <c:minorTickMark val="none"/>
        <c:tickLblPos val="nextTo"/>
        <c:crossAx val="93393664"/>
        <c:crosses val="autoZero"/>
        <c:auto val="1"/>
        <c:lblAlgn val="ctr"/>
        <c:lblOffset val="100"/>
        <c:noMultiLvlLbl val="0"/>
      </c:catAx>
      <c:valAx>
        <c:axId val="93393664"/>
        <c:scaling>
          <c:orientation val="minMax"/>
        </c:scaling>
        <c:delete val="1"/>
        <c:axPos val="l"/>
        <c:numFmt formatCode="_(* #,##0_);_(* \(#,##0\);_(* &quot;-&quot;_);_(@_)" sourceLinked="1"/>
        <c:majorTickMark val="out"/>
        <c:minorTickMark val="none"/>
        <c:tickLblPos val="nextTo"/>
        <c:crossAx val="93377664"/>
        <c:crosses val="autoZero"/>
        <c:crossBetween val="between"/>
      </c:valAx>
      <c:valAx>
        <c:axId val="277608704"/>
        <c:scaling>
          <c:orientation val="minMax"/>
        </c:scaling>
        <c:delete val="1"/>
        <c:axPos val="r"/>
        <c:numFmt formatCode="_(* #,##0_);_(* \(#,##0\);_(* &quot;-&quot;_);_(@_)" sourceLinked="1"/>
        <c:majorTickMark val="out"/>
        <c:minorTickMark val="none"/>
        <c:tickLblPos val="nextTo"/>
        <c:crossAx val="415900032"/>
        <c:crosses val="max"/>
        <c:crossBetween val="between"/>
      </c:valAx>
      <c:catAx>
        <c:axId val="415900032"/>
        <c:scaling>
          <c:orientation val="minMax"/>
        </c:scaling>
        <c:delete val="1"/>
        <c:axPos val="b"/>
        <c:majorTickMark val="out"/>
        <c:minorTickMark val="none"/>
        <c:tickLblPos val="nextTo"/>
        <c:crossAx val="277608704"/>
        <c:crosses val="autoZero"/>
        <c:auto val="1"/>
        <c:lblAlgn val="ctr"/>
        <c:lblOffset val="100"/>
        <c:noMultiLvlLbl val="0"/>
      </c:catAx>
    </c:plotArea>
    <c:legend>
      <c:legendPos val="t"/>
      <c:layout>
        <c:manualLayout>
          <c:xMode val="edge"/>
          <c:yMode val="edge"/>
          <c:x val="2.7798556430446198E-2"/>
          <c:y val="8.7123038933597935E-2"/>
          <c:w val="0.2555139982502187"/>
          <c:h val="7.2295494410984359E-2"/>
        </c:manualLayout>
      </c:layout>
      <c:overlay val="0"/>
    </c:legend>
    <c:plotVisOnly val="1"/>
    <c:dispBlanksAs val="gap"/>
    <c:showDLblsOverMax val="0"/>
  </c:chart>
  <c:spPr>
    <a:ln>
      <a:solidFill>
        <a:schemeClr val="bg1">
          <a:lumMod val="65000"/>
        </a:schemeClr>
      </a:solidFill>
    </a:ln>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Actual vs Targets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'8. Actual vs Target'!$B$37</c:f>
              <c:strCache>
                <c:ptCount val="1"/>
                <c:pt idx="0">
                  <c:v>Actual</c:v>
                </c:pt>
              </c:strCache>
            </c:strRef>
          </c:tx>
          <c:spPr>
            <a:solidFill>
              <a:schemeClr val="bg1">
                <a:lumMod val="85000"/>
              </a:schemeClr>
            </a:solidFill>
            <a:ln>
              <a:noFill/>
            </a:ln>
            <a:effectLst/>
          </c:spPr>
          <c:invertIfNegative val="0"/>
          <c:cat>
            <c:strRef>
              <c:f>'8. Actual vs Target'!$A$38:$A$41</c:f>
              <c:strCache>
                <c:ptCount val="4"/>
                <c:pt idx="0">
                  <c:v>North</c:v>
                </c:pt>
                <c:pt idx="1">
                  <c:v>South</c:v>
                </c:pt>
                <c:pt idx="2">
                  <c:v>East</c:v>
                </c:pt>
                <c:pt idx="3">
                  <c:v>West</c:v>
                </c:pt>
              </c:strCache>
            </c:strRef>
          </c:cat>
          <c:val>
            <c:numRef>
              <c:f>'8. Actual vs Target'!$B$38:$B$41</c:f>
              <c:numCache>
                <c:formatCode>General</c:formatCode>
                <c:ptCount val="4"/>
                <c:pt idx="0">
                  <c:v>120</c:v>
                </c:pt>
                <c:pt idx="1">
                  <c:v>310</c:v>
                </c:pt>
                <c:pt idx="2">
                  <c:v>175</c:v>
                </c:pt>
                <c:pt idx="3">
                  <c:v>125</c:v>
                </c:pt>
              </c:numCache>
            </c:numRef>
          </c:val>
          <c:extLst>
            <c:ext xmlns:c16="http://schemas.microsoft.com/office/drawing/2014/chart" uri="{C3380CC4-5D6E-409C-BE32-E72D297353CC}">
              <c16:uniqueId val="{00000000-8BFB-4D36-9F3C-6CA493A67C6D}"/>
            </c:ext>
          </c:extLst>
        </c:ser>
        <c:ser>
          <c:idx val="1"/>
          <c:order val="1"/>
          <c:tx>
            <c:strRef>
              <c:f>'8. Actual vs Target'!$C$37</c:f>
              <c:strCache>
                <c:ptCount val="1"/>
                <c:pt idx="0">
                  <c:v>Budget</c:v>
                </c:pt>
              </c:strCache>
            </c:strRef>
          </c:tx>
          <c:spPr>
            <a:noFill/>
            <a:ln w="44450">
              <a:solidFill>
                <a:schemeClr val="tx2"/>
              </a:solidFill>
            </a:ln>
            <a:effectLst/>
          </c:spPr>
          <c:invertIfNegative val="0"/>
          <c:cat>
            <c:strRef>
              <c:f>'8. Actual vs Target'!$A$38:$A$41</c:f>
              <c:strCache>
                <c:ptCount val="4"/>
                <c:pt idx="0">
                  <c:v>North</c:v>
                </c:pt>
                <c:pt idx="1">
                  <c:v>South</c:v>
                </c:pt>
                <c:pt idx="2">
                  <c:v>East</c:v>
                </c:pt>
                <c:pt idx="3">
                  <c:v>West</c:v>
                </c:pt>
              </c:strCache>
            </c:strRef>
          </c:cat>
          <c:val>
            <c:numRef>
              <c:f>'8. Actual vs Target'!$C$38:$C$41</c:f>
              <c:numCache>
                <c:formatCode>General</c:formatCode>
                <c:ptCount val="4"/>
                <c:pt idx="0">
                  <c:v>200</c:v>
                </c:pt>
                <c:pt idx="1">
                  <c:v>300</c:v>
                </c:pt>
                <c:pt idx="2">
                  <c:v>400</c:v>
                </c:pt>
                <c:pt idx="3">
                  <c:v>200</c:v>
                </c:pt>
              </c:numCache>
            </c:numRef>
          </c:val>
          <c:extLst>
            <c:ext xmlns:c16="http://schemas.microsoft.com/office/drawing/2014/chart" uri="{C3380CC4-5D6E-409C-BE32-E72D297353CC}">
              <c16:uniqueId val="{00000001-8BFB-4D36-9F3C-6CA493A67C6D}"/>
            </c:ext>
          </c:extLst>
        </c:ser>
        <c:ser>
          <c:idx val="2"/>
          <c:order val="2"/>
          <c:tx>
            <c:strRef>
              <c:f>'8. Actual vs Target'!$D$37</c:f>
              <c:strCache>
                <c:ptCount val="1"/>
                <c:pt idx="0">
                  <c:v>Forecast</c:v>
                </c:pt>
              </c:strCache>
            </c:strRef>
          </c:tx>
          <c:spPr>
            <a:noFill/>
            <a:ln w="19050" cmpd="sng">
              <a:solidFill>
                <a:srgbClr val="00B0F0"/>
              </a:solidFill>
              <a:prstDash val="solid"/>
            </a:ln>
            <a:effectLst/>
          </c:spPr>
          <c:invertIfNegative val="0"/>
          <c:cat>
            <c:strRef>
              <c:f>'8. Actual vs Target'!$A$38:$A$41</c:f>
              <c:strCache>
                <c:ptCount val="4"/>
                <c:pt idx="0">
                  <c:v>North</c:v>
                </c:pt>
                <c:pt idx="1">
                  <c:v>South</c:v>
                </c:pt>
                <c:pt idx="2">
                  <c:v>East</c:v>
                </c:pt>
                <c:pt idx="3">
                  <c:v>West</c:v>
                </c:pt>
              </c:strCache>
            </c:strRef>
          </c:cat>
          <c:val>
            <c:numRef>
              <c:f>'8. Actual vs Target'!$D$38:$D$41</c:f>
              <c:numCache>
                <c:formatCode>General</c:formatCode>
                <c:ptCount val="4"/>
                <c:pt idx="0">
                  <c:v>85</c:v>
                </c:pt>
                <c:pt idx="1">
                  <c:v>325</c:v>
                </c:pt>
                <c:pt idx="2">
                  <c:v>250</c:v>
                </c:pt>
                <c:pt idx="3">
                  <c:v>200</c:v>
                </c:pt>
              </c:numCache>
            </c:numRef>
          </c:val>
          <c:extLst>
            <c:ext xmlns:c16="http://schemas.microsoft.com/office/drawing/2014/chart" uri="{C3380CC4-5D6E-409C-BE32-E72D297353CC}">
              <c16:uniqueId val="{00000002-8BFB-4D36-9F3C-6CA493A67C6D}"/>
            </c:ext>
          </c:extLst>
        </c:ser>
        <c:ser>
          <c:idx val="3"/>
          <c:order val="3"/>
          <c:tx>
            <c:strRef>
              <c:f>'8. Actual vs Target'!$E$37</c:f>
              <c:strCache>
                <c:ptCount val="1"/>
                <c:pt idx="0">
                  <c:v>Max Invisible</c:v>
                </c:pt>
              </c:strCache>
            </c:strRef>
          </c:tx>
          <c:spPr>
            <a:noFill/>
            <a:ln w="44450">
              <a:solidFill>
                <a:schemeClr val="bg1"/>
              </a:solidFill>
            </a:ln>
            <a:effectLst/>
          </c:spPr>
          <c:invertIfNegative val="0"/>
          <c:cat>
            <c:strRef>
              <c:f>'8. Actual vs Target'!$A$38:$A$41</c:f>
              <c:strCache>
                <c:ptCount val="4"/>
                <c:pt idx="0">
                  <c:v>North</c:v>
                </c:pt>
                <c:pt idx="1">
                  <c:v>South</c:v>
                </c:pt>
                <c:pt idx="2">
                  <c:v>East</c:v>
                </c:pt>
                <c:pt idx="3">
                  <c:v>West</c:v>
                </c:pt>
              </c:strCache>
            </c:strRef>
          </c:cat>
          <c:val>
            <c:numRef>
              <c:f>'8. Actual vs Target'!$E$38:$E$41</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3-8BFB-4D36-9F3C-6CA493A67C6D}"/>
            </c:ext>
          </c:extLst>
        </c:ser>
        <c:ser>
          <c:idx val="4"/>
          <c:order val="4"/>
          <c:tx>
            <c:strRef>
              <c:f>'8. Actual vs Target'!$F$37</c:f>
              <c:strCache>
                <c:ptCount val="1"/>
                <c:pt idx="0">
                  <c:v>Max Outline</c:v>
                </c:pt>
              </c:strCache>
            </c:strRef>
          </c:tx>
          <c:spPr>
            <a:noFill/>
            <a:ln>
              <a:solidFill>
                <a:schemeClr val="bg1">
                  <a:lumMod val="85000"/>
                </a:schemeClr>
              </a:solidFill>
              <a:prstDash val="sysDash"/>
            </a:ln>
            <a:effectLst/>
          </c:spPr>
          <c:invertIfNegative val="0"/>
          <c:cat>
            <c:strRef>
              <c:f>'8. Actual vs Target'!$A$38:$A$41</c:f>
              <c:strCache>
                <c:ptCount val="4"/>
                <c:pt idx="0">
                  <c:v>North</c:v>
                </c:pt>
                <c:pt idx="1">
                  <c:v>South</c:v>
                </c:pt>
                <c:pt idx="2">
                  <c:v>East</c:v>
                </c:pt>
                <c:pt idx="3">
                  <c:v>West</c:v>
                </c:pt>
              </c:strCache>
            </c:strRef>
          </c:cat>
          <c:val>
            <c:numRef>
              <c:f>'8. Actual vs Target'!$F$38:$F$41</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4-8BFB-4D36-9F3C-6CA493A67C6D}"/>
            </c:ext>
          </c:extLst>
        </c:ser>
        <c:dLbls>
          <c:showLegendKey val="0"/>
          <c:showVal val="0"/>
          <c:showCatName val="0"/>
          <c:showSerName val="0"/>
          <c:showPercent val="0"/>
          <c:showBubbleSize val="0"/>
        </c:dLbls>
        <c:gapWidth val="146"/>
        <c:overlap val="100"/>
        <c:axId val="212008191"/>
        <c:axId val="410201903"/>
      </c:barChart>
      <c:catAx>
        <c:axId val="212008191"/>
        <c:scaling>
          <c:orientation val="minMax"/>
        </c:scaling>
        <c:delete val="0"/>
        <c:axPos val="l"/>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410201903"/>
        <c:crosses val="autoZero"/>
        <c:auto val="1"/>
        <c:lblAlgn val="ctr"/>
        <c:lblOffset val="100"/>
        <c:noMultiLvlLbl val="0"/>
      </c:catAx>
      <c:valAx>
        <c:axId val="410201903"/>
        <c:scaling>
          <c:orientation val="minMax"/>
          <c:max val="450"/>
        </c:scaling>
        <c:delete val="0"/>
        <c:axPos val="b"/>
        <c:numFmt formatCode="General" sourceLinked="1"/>
        <c:majorTickMark val="in"/>
        <c:minorTickMark val="none"/>
        <c:tickLblPos val="nextTo"/>
        <c:spPr>
          <a:noFill/>
          <a:ln>
            <a:solidFill>
              <a:schemeClr val="bg1">
                <a:lumMod val="85000"/>
              </a:schemeClr>
            </a:solid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212008191"/>
        <c:crosses val="autoZero"/>
        <c:crossBetween val="between"/>
      </c:valAx>
      <c:spPr>
        <a:noFill/>
        <a:ln>
          <a:noFill/>
        </a:ln>
        <a:effectLst/>
      </c:spPr>
    </c:plotArea>
    <c:legend>
      <c:legendPos val="t"/>
      <c:legendEntry>
        <c:idx val="0"/>
        <c:delete val="1"/>
      </c:legendEntry>
      <c:legendEntry>
        <c:idx val="1"/>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Actual vs Targets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'8. Actual vs Target'!$B$37</c:f>
              <c:strCache>
                <c:ptCount val="1"/>
                <c:pt idx="0">
                  <c:v>Actual</c:v>
                </c:pt>
              </c:strCache>
            </c:strRef>
          </c:tx>
          <c:spPr>
            <a:solidFill>
              <a:schemeClr val="bg1">
                <a:lumMod val="85000"/>
              </a:schemeClr>
            </a:solidFill>
            <a:ln>
              <a:noFill/>
            </a:ln>
            <a:effectLst/>
          </c:spPr>
          <c:invertIfNegative val="0"/>
          <c:cat>
            <c:strRef>
              <c:f>'8. Actual vs Target'!$A$38:$A$41</c:f>
              <c:strCache>
                <c:ptCount val="4"/>
                <c:pt idx="0">
                  <c:v>North</c:v>
                </c:pt>
                <c:pt idx="1">
                  <c:v>South</c:v>
                </c:pt>
                <c:pt idx="2">
                  <c:v>East</c:v>
                </c:pt>
                <c:pt idx="3">
                  <c:v>West</c:v>
                </c:pt>
              </c:strCache>
            </c:strRef>
          </c:cat>
          <c:val>
            <c:numRef>
              <c:f>'8. Actual vs Target'!$B$38:$B$41</c:f>
              <c:numCache>
                <c:formatCode>General</c:formatCode>
                <c:ptCount val="4"/>
                <c:pt idx="0">
                  <c:v>120</c:v>
                </c:pt>
                <c:pt idx="1">
                  <c:v>310</c:v>
                </c:pt>
                <c:pt idx="2">
                  <c:v>175</c:v>
                </c:pt>
                <c:pt idx="3">
                  <c:v>125</c:v>
                </c:pt>
              </c:numCache>
            </c:numRef>
          </c:val>
          <c:extLst>
            <c:ext xmlns:c16="http://schemas.microsoft.com/office/drawing/2014/chart" uri="{C3380CC4-5D6E-409C-BE32-E72D297353CC}">
              <c16:uniqueId val="{00000000-52E7-4DC9-B0B1-ECFCF3BFBBFE}"/>
            </c:ext>
          </c:extLst>
        </c:ser>
        <c:ser>
          <c:idx val="1"/>
          <c:order val="1"/>
          <c:tx>
            <c:strRef>
              <c:f>'8. Actual vs Target'!$C$37</c:f>
              <c:strCache>
                <c:ptCount val="1"/>
                <c:pt idx="0">
                  <c:v>Budget</c:v>
                </c:pt>
              </c:strCache>
            </c:strRef>
          </c:tx>
          <c:spPr>
            <a:noFill/>
            <a:ln w="44450">
              <a:solidFill>
                <a:schemeClr val="tx2"/>
              </a:solidFill>
            </a:ln>
            <a:effectLst/>
          </c:spPr>
          <c:invertIfNegative val="0"/>
          <c:cat>
            <c:strRef>
              <c:f>'8. Actual vs Target'!$A$38:$A$41</c:f>
              <c:strCache>
                <c:ptCount val="4"/>
                <c:pt idx="0">
                  <c:v>North</c:v>
                </c:pt>
                <c:pt idx="1">
                  <c:v>South</c:v>
                </c:pt>
                <c:pt idx="2">
                  <c:v>East</c:v>
                </c:pt>
                <c:pt idx="3">
                  <c:v>West</c:v>
                </c:pt>
              </c:strCache>
            </c:strRef>
          </c:cat>
          <c:val>
            <c:numRef>
              <c:f>'8. Actual vs Target'!$C$38:$C$41</c:f>
              <c:numCache>
                <c:formatCode>General</c:formatCode>
                <c:ptCount val="4"/>
                <c:pt idx="0">
                  <c:v>200</c:v>
                </c:pt>
                <c:pt idx="1">
                  <c:v>300</c:v>
                </c:pt>
                <c:pt idx="2">
                  <c:v>400</c:v>
                </c:pt>
                <c:pt idx="3">
                  <c:v>200</c:v>
                </c:pt>
              </c:numCache>
            </c:numRef>
          </c:val>
          <c:extLst>
            <c:ext xmlns:c16="http://schemas.microsoft.com/office/drawing/2014/chart" uri="{C3380CC4-5D6E-409C-BE32-E72D297353CC}">
              <c16:uniqueId val="{00000001-52E7-4DC9-B0B1-ECFCF3BFBBFE}"/>
            </c:ext>
          </c:extLst>
        </c:ser>
        <c:ser>
          <c:idx val="2"/>
          <c:order val="2"/>
          <c:tx>
            <c:strRef>
              <c:f>'8. Actual vs Target'!$D$37</c:f>
              <c:strCache>
                <c:ptCount val="1"/>
                <c:pt idx="0">
                  <c:v>Forecast</c:v>
                </c:pt>
              </c:strCache>
            </c:strRef>
          </c:tx>
          <c:spPr>
            <a:noFill/>
            <a:ln w="19050" cmpd="sng">
              <a:solidFill>
                <a:srgbClr val="00B0F0"/>
              </a:solidFill>
              <a:prstDash val="solid"/>
            </a:ln>
            <a:effectLst/>
          </c:spPr>
          <c:invertIfNegative val="0"/>
          <c:cat>
            <c:strRef>
              <c:f>'8. Actual vs Target'!$A$38:$A$41</c:f>
              <c:strCache>
                <c:ptCount val="4"/>
                <c:pt idx="0">
                  <c:v>North</c:v>
                </c:pt>
                <c:pt idx="1">
                  <c:v>South</c:v>
                </c:pt>
                <c:pt idx="2">
                  <c:v>East</c:v>
                </c:pt>
                <c:pt idx="3">
                  <c:v>West</c:v>
                </c:pt>
              </c:strCache>
            </c:strRef>
          </c:cat>
          <c:val>
            <c:numRef>
              <c:f>'8. Actual vs Target'!$D$38:$D$41</c:f>
              <c:numCache>
                <c:formatCode>General</c:formatCode>
                <c:ptCount val="4"/>
                <c:pt idx="0">
                  <c:v>85</c:v>
                </c:pt>
                <c:pt idx="1">
                  <c:v>325</c:v>
                </c:pt>
                <c:pt idx="2">
                  <c:v>250</c:v>
                </c:pt>
                <c:pt idx="3">
                  <c:v>200</c:v>
                </c:pt>
              </c:numCache>
            </c:numRef>
          </c:val>
          <c:extLst>
            <c:ext xmlns:c16="http://schemas.microsoft.com/office/drawing/2014/chart" uri="{C3380CC4-5D6E-409C-BE32-E72D297353CC}">
              <c16:uniqueId val="{00000002-52E7-4DC9-B0B1-ECFCF3BFBBFE}"/>
            </c:ext>
          </c:extLst>
        </c:ser>
        <c:ser>
          <c:idx val="3"/>
          <c:order val="3"/>
          <c:tx>
            <c:strRef>
              <c:f>'8. Actual vs Target'!$E$37</c:f>
              <c:strCache>
                <c:ptCount val="1"/>
                <c:pt idx="0">
                  <c:v>Max Invisible</c:v>
                </c:pt>
              </c:strCache>
            </c:strRef>
          </c:tx>
          <c:spPr>
            <a:noFill/>
            <a:ln w="44450">
              <a:solidFill>
                <a:schemeClr val="bg1"/>
              </a:solidFill>
            </a:ln>
            <a:effectLst/>
          </c:spPr>
          <c:invertIfNegative val="0"/>
          <c:cat>
            <c:strRef>
              <c:f>'8. Actual vs Target'!$A$38:$A$41</c:f>
              <c:strCache>
                <c:ptCount val="4"/>
                <c:pt idx="0">
                  <c:v>North</c:v>
                </c:pt>
                <c:pt idx="1">
                  <c:v>South</c:v>
                </c:pt>
                <c:pt idx="2">
                  <c:v>East</c:v>
                </c:pt>
                <c:pt idx="3">
                  <c:v>West</c:v>
                </c:pt>
              </c:strCache>
            </c:strRef>
          </c:cat>
          <c:val>
            <c:numRef>
              <c:f>'8. Actual vs Target'!$E$38:$E$41</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3-52E7-4DC9-B0B1-ECFCF3BFBBFE}"/>
            </c:ext>
          </c:extLst>
        </c:ser>
        <c:ser>
          <c:idx val="4"/>
          <c:order val="4"/>
          <c:tx>
            <c:strRef>
              <c:f>'8. Actual vs Target'!$F$37</c:f>
              <c:strCache>
                <c:ptCount val="1"/>
                <c:pt idx="0">
                  <c:v>Max Outline</c:v>
                </c:pt>
              </c:strCache>
            </c:strRef>
          </c:tx>
          <c:spPr>
            <a:noFill/>
            <a:ln>
              <a:solidFill>
                <a:schemeClr val="bg1">
                  <a:lumMod val="85000"/>
                </a:schemeClr>
              </a:solidFill>
              <a:prstDash val="sysDash"/>
            </a:ln>
            <a:effectLst/>
          </c:spPr>
          <c:invertIfNegative val="0"/>
          <c:cat>
            <c:strRef>
              <c:f>'8. Actual vs Target'!$A$38:$A$41</c:f>
              <c:strCache>
                <c:ptCount val="4"/>
                <c:pt idx="0">
                  <c:v>North</c:v>
                </c:pt>
                <c:pt idx="1">
                  <c:v>South</c:v>
                </c:pt>
                <c:pt idx="2">
                  <c:v>East</c:v>
                </c:pt>
                <c:pt idx="3">
                  <c:v>West</c:v>
                </c:pt>
              </c:strCache>
            </c:strRef>
          </c:cat>
          <c:val>
            <c:numRef>
              <c:f>'8. Actual vs Target'!$F$38:$F$41</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4-52E7-4DC9-B0B1-ECFCF3BFBBFE}"/>
            </c:ext>
          </c:extLst>
        </c:ser>
        <c:dLbls>
          <c:showLegendKey val="0"/>
          <c:showVal val="0"/>
          <c:showCatName val="0"/>
          <c:showSerName val="0"/>
          <c:showPercent val="0"/>
          <c:showBubbleSize val="0"/>
        </c:dLbls>
        <c:gapWidth val="146"/>
        <c:overlap val="100"/>
        <c:axId val="212008191"/>
        <c:axId val="410201903"/>
      </c:barChart>
      <c:catAx>
        <c:axId val="212008191"/>
        <c:scaling>
          <c:orientation val="minMax"/>
        </c:scaling>
        <c:delete val="0"/>
        <c:axPos val="b"/>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410201903"/>
        <c:crosses val="autoZero"/>
        <c:auto val="1"/>
        <c:lblAlgn val="ctr"/>
        <c:lblOffset val="100"/>
        <c:noMultiLvlLbl val="0"/>
      </c:catAx>
      <c:valAx>
        <c:axId val="410201903"/>
        <c:scaling>
          <c:orientation val="minMax"/>
          <c:max val="450"/>
        </c:scaling>
        <c:delete val="0"/>
        <c:axPos val="l"/>
        <c:numFmt formatCode="General" sourceLinked="1"/>
        <c:majorTickMark val="in"/>
        <c:minorTickMark val="none"/>
        <c:tickLblPos val="nextTo"/>
        <c:spPr>
          <a:noFill/>
          <a:ln>
            <a:solidFill>
              <a:schemeClr val="bg1">
                <a:lumMod val="85000"/>
              </a:schemeClr>
            </a:solid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212008191"/>
        <c:crosses val="autoZero"/>
        <c:crossBetween val="between"/>
      </c:valAx>
      <c:spPr>
        <a:noFill/>
        <a:ln>
          <a:noFill/>
        </a:ln>
        <a:effectLst/>
      </c:spPr>
    </c:plotArea>
    <c:legend>
      <c:legendPos val="t"/>
      <c:legendEntry>
        <c:idx val="3"/>
        <c:delete val="1"/>
      </c:legendEntry>
      <c:legendEntry>
        <c:idx val="4"/>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Actual vs Targets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'8. Actual vs Goal Pct'!$B$36</c:f>
              <c:strCache>
                <c:ptCount val="1"/>
                <c:pt idx="0">
                  <c:v>Actual</c:v>
                </c:pt>
              </c:strCache>
            </c:strRef>
          </c:tx>
          <c:spPr>
            <a:solidFill>
              <a:schemeClr val="bg1">
                <a:lumMod val="8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Actual vs Goal Pct'!$A$37:$A$40</c:f>
              <c:strCache>
                <c:ptCount val="4"/>
                <c:pt idx="0">
                  <c:v>North</c:v>
                </c:pt>
                <c:pt idx="1">
                  <c:v>South</c:v>
                </c:pt>
                <c:pt idx="2">
                  <c:v>East</c:v>
                </c:pt>
                <c:pt idx="3">
                  <c:v>West</c:v>
                </c:pt>
              </c:strCache>
            </c:strRef>
          </c:cat>
          <c:val>
            <c:numRef>
              <c:f>'8. Actual vs Goal Pct'!$B$37:$B$40</c:f>
              <c:numCache>
                <c:formatCode>General</c:formatCode>
                <c:ptCount val="4"/>
                <c:pt idx="0">
                  <c:v>120</c:v>
                </c:pt>
                <c:pt idx="1">
                  <c:v>310</c:v>
                </c:pt>
                <c:pt idx="2">
                  <c:v>175</c:v>
                </c:pt>
                <c:pt idx="3">
                  <c:v>125</c:v>
                </c:pt>
              </c:numCache>
            </c:numRef>
          </c:val>
          <c:extLst>
            <c:ext xmlns:c16="http://schemas.microsoft.com/office/drawing/2014/chart" uri="{C3380CC4-5D6E-409C-BE32-E72D297353CC}">
              <c16:uniqueId val="{00000000-4CEB-47E4-9711-E9BF131FAA10}"/>
            </c:ext>
          </c:extLst>
        </c:ser>
        <c:ser>
          <c:idx val="1"/>
          <c:order val="1"/>
          <c:tx>
            <c:strRef>
              <c:f>'8. Actual vs Goal Pct'!$C$36</c:f>
              <c:strCache>
                <c:ptCount val="1"/>
                <c:pt idx="0">
                  <c:v>Budget</c:v>
                </c:pt>
              </c:strCache>
            </c:strRef>
          </c:tx>
          <c:spPr>
            <a:noFill/>
            <a:ln w="44450">
              <a:solidFill>
                <a:schemeClr val="tx2"/>
              </a:solidFill>
            </a:ln>
            <a:effectLst/>
          </c:spPr>
          <c:invertIfNegative val="0"/>
          <c:dLbls>
            <c:dLbl>
              <c:idx val="0"/>
              <c:tx>
                <c:rich>
                  <a:bodyPr/>
                  <a:lstStyle/>
                  <a:p>
                    <a:fld id="{811CBD5A-EA79-4322-9544-822D0FE55C5D}"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4CEB-47E4-9711-E9BF131FAA10}"/>
                </c:ext>
              </c:extLst>
            </c:dLbl>
            <c:dLbl>
              <c:idx val="1"/>
              <c:tx>
                <c:rich>
                  <a:bodyPr/>
                  <a:lstStyle/>
                  <a:p>
                    <a:fld id="{7893BA93-61CA-4A43-8271-011B5AB98F89}"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4CEB-47E4-9711-E9BF131FAA10}"/>
                </c:ext>
              </c:extLst>
            </c:dLbl>
            <c:dLbl>
              <c:idx val="2"/>
              <c:tx>
                <c:rich>
                  <a:bodyPr/>
                  <a:lstStyle/>
                  <a:p>
                    <a:fld id="{8A01A661-C4BD-4A68-B389-DB20359E9DA0}"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4CEB-47E4-9711-E9BF131FAA10}"/>
                </c:ext>
              </c:extLst>
            </c:dLbl>
            <c:dLbl>
              <c:idx val="3"/>
              <c:tx>
                <c:rich>
                  <a:bodyPr/>
                  <a:lstStyle/>
                  <a:p>
                    <a:fld id="{40F5A729-3496-4299-B39E-2FEA7F337092}" type="CELLRANGE">
                      <a:rPr lang="en-US"/>
                      <a:pPr/>
                      <a:t>[CELLRANGE]</a:t>
                    </a:fld>
                    <a:endParaRPr lang="en-US"/>
                  </a:p>
                </c:rich>
              </c:tx>
              <c:dLblPos val="in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4CEB-47E4-9711-E9BF131FAA10}"/>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in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'8. Actual vs Goal Pct'!$A$37:$A$40</c:f>
              <c:strCache>
                <c:ptCount val="4"/>
                <c:pt idx="0">
                  <c:v>North</c:v>
                </c:pt>
                <c:pt idx="1">
                  <c:v>South</c:v>
                </c:pt>
                <c:pt idx="2">
                  <c:v>East</c:v>
                </c:pt>
                <c:pt idx="3">
                  <c:v>West</c:v>
                </c:pt>
              </c:strCache>
            </c:strRef>
          </c:cat>
          <c:val>
            <c:numRef>
              <c:f>'8. Actual vs Goal Pct'!$C$37:$C$40</c:f>
              <c:numCache>
                <c:formatCode>General</c:formatCode>
                <c:ptCount val="4"/>
                <c:pt idx="0">
                  <c:v>200</c:v>
                </c:pt>
                <c:pt idx="1">
                  <c:v>300</c:v>
                </c:pt>
                <c:pt idx="2">
                  <c:v>400</c:v>
                </c:pt>
                <c:pt idx="3">
                  <c:v>200</c:v>
                </c:pt>
              </c:numCache>
            </c:numRef>
          </c:val>
          <c:extLst>
            <c:ext xmlns:c15="http://schemas.microsoft.com/office/drawing/2012/chart" uri="{02D57815-91ED-43cb-92C2-25804820EDAC}">
              <c15:datalabelsRange>
                <c15:f>'8. Actual vs Goal Pct'!$G$37:$G$40</c15:f>
                <c15:dlblRangeCache>
                  <c:ptCount val="4"/>
                  <c:pt idx="0">
                    <c:v>60%</c:v>
                  </c:pt>
                  <c:pt idx="1">
                    <c:v>103%</c:v>
                  </c:pt>
                  <c:pt idx="2">
                    <c:v>44%</c:v>
                  </c:pt>
                  <c:pt idx="3">
                    <c:v>63%</c:v>
                  </c:pt>
                </c15:dlblRangeCache>
              </c15:datalabelsRange>
            </c:ext>
            <c:ext xmlns:c16="http://schemas.microsoft.com/office/drawing/2014/chart" uri="{C3380CC4-5D6E-409C-BE32-E72D297353CC}">
              <c16:uniqueId val="{00000005-4CEB-47E4-9711-E9BF131FAA10}"/>
            </c:ext>
          </c:extLst>
        </c:ser>
        <c:ser>
          <c:idx val="2"/>
          <c:order val="2"/>
          <c:tx>
            <c:strRef>
              <c:f>'8. Actual vs Goal Pct'!$D$36</c:f>
              <c:strCache>
                <c:ptCount val="1"/>
                <c:pt idx="0">
                  <c:v>Forecast</c:v>
                </c:pt>
              </c:strCache>
            </c:strRef>
          </c:tx>
          <c:spPr>
            <a:noFill/>
            <a:ln w="19050" cmpd="sng">
              <a:solidFill>
                <a:srgbClr val="00B0F0"/>
              </a:solidFill>
              <a:prstDash val="solid"/>
            </a:ln>
            <a:effectLst/>
          </c:spPr>
          <c:invertIfNegative val="0"/>
          <c:dLbls>
            <c:dLbl>
              <c:idx val="0"/>
              <c:tx>
                <c:rich>
                  <a:bodyPr/>
                  <a:lstStyle/>
                  <a:p>
                    <a:fld id="{63B34C9D-0550-4D1E-A986-DEADD583FB52}"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4CEB-47E4-9711-E9BF131FAA10}"/>
                </c:ext>
              </c:extLst>
            </c:dLbl>
            <c:dLbl>
              <c:idx val="1"/>
              <c:tx>
                <c:rich>
                  <a:bodyPr/>
                  <a:lstStyle/>
                  <a:p>
                    <a:fld id="{886C6416-6083-43EF-A7DD-89E459524129}"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4CEB-47E4-9711-E9BF131FAA10}"/>
                </c:ext>
              </c:extLst>
            </c:dLbl>
            <c:dLbl>
              <c:idx val="2"/>
              <c:tx>
                <c:rich>
                  <a:bodyPr/>
                  <a:lstStyle/>
                  <a:p>
                    <a:fld id="{15CD6BB0-7964-4354-A789-EDD656E62874}"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4CEB-47E4-9711-E9BF131FAA10}"/>
                </c:ext>
              </c:extLst>
            </c:dLbl>
            <c:dLbl>
              <c:idx val="3"/>
              <c:tx>
                <c:rich>
                  <a:bodyPr/>
                  <a:lstStyle/>
                  <a:p>
                    <a:fld id="{B8CD1A54-9324-4DE4-AD06-39B5882120A2}"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4CEB-47E4-9711-E9BF131FAA10}"/>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00B0F0"/>
                    </a:solidFill>
                    <a:latin typeface="+mn-lt"/>
                    <a:ea typeface="+mn-ea"/>
                    <a:cs typeface="+mn-cs"/>
                  </a:defRPr>
                </a:pPr>
                <a:endParaRPr lang="en-US"/>
              </a:p>
            </c:txPr>
            <c:dLblPos val="out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'8. Actual vs Goal Pct'!$A$37:$A$40</c:f>
              <c:strCache>
                <c:ptCount val="4"/>
                <c:pt idx="0">
                  <c:v>North</c:v>
                </c:pt>
                <c:pt idx="1">
                  <c:v>South</c:v>
                </c:pt>
                <c:pt idx="2">
                  <c:v>East</c:v>
                </c:pt>
                <c:pt idx="3">
                  <c:v>West</c:v>
                </c:pt>
              </c:strCache>
            </c:strRef>
          </c:cat>
          <c:val>
            <c:numRef>
              <c:f>'8. Actual vs Goal Pct'!$D$37:$D$40</c:f>
              <c:numCache>
                <c:formatCode>General</c:formatCode>
                <c:ptCount val="4"/>
                <c:pt idx="0">
                  <c:v>85</c:v>
                </c:pt>
                <c:pt idx="1">
                  <c:v>325</c:v>
                </c:pt>
                <c:pt idx="2">
                  <c:v>250</c:v>
                </c:pt>
                <c:pt idx="3">
                  <c:v>200</c:v>
                </c:pt>
              </c:numCache>
            </c:numRef>
          </c:val>
          <c:extLst>
            <c:ext xmlns:c15="http://schemas.microsoft.com/office/drawing/2012/chart" uri="{02D57815-91ED-43cb-92C2-25804820EDAC}">
              <c15:datalabelsRange>
                <c15:f>'8. Actual vs Goal Pct'!$H$37:$H$40</c15:f>
                <c15:dlblRangeCache>
                  <c:ptCount val="4"/>
                  <c:pt idx="0">
                    <c:v>141%</c:v>
                  </c:pt>
                  <c:pt idx="1">
                    <c:v>95%</c:v>
                  </c:pt>
                  <c:pt idx="2">
                    <c:v>70%</c:v>
                  </c:pt>
                  <c:pt idx="3">
                    <c:v>63%</c:v>
                  </c:pt>
                </c15:dlblRangeCache>
              </c15:datalabelsRange>
            </c:ext>
            <c:ext xmlns:c16="http://schemas.microsoft.com/office/drawing/2014/chart" uri="{C3380CC4-5D6E-409C-BE32-E72D297353CC}">
              <c16:uniqueId val="{0000000A-4CEB-47E4-9711-E9BF131FAA10}"/>
            </c:ext>
          </c:extLst>
        </c:ser>
        <c:ser>
          <c:idx val="3"/>
          <c:order val="3"/>
          <c:tx>
            <c:strRef>
              <c:f>'8. Actual vs Goal Pct'!$E$36</c:f>
              <c:strCache>
                <c:ptCount val="1"/>
                <c:pt idx="0">
                  <c:v>Max Invisible</c:v>
                </c:pt>
              </c:strCache>
            </c:strRef>
          </c:tx>
          <c:spPr>
            <a:noFill/>
            <a:ln w="44450">
              <a:solidFill>
                <a:schemeClr val="bg1"/>
              </a:solidFill>
            </a:ln>
            <a:effectLst/>
          </c:spPr>
          <c:invertIfNegative val="0"/>
          <c:cat>
            <c:strRef>
              <c:f>'8. Actual vs Goal Pct'!$A$37:$A$40</c:f>
              <c:strCache>
                <c:ptCount val="4"/>
                <c:pt idx="0">
                  <c:v>North</c:v>
                </c:pt>
                <c:pt idx="1">
                  <c:v>South</c:v>
                </c:pt>
                <c:pt idx="2">
                  <c:v>East</c:v>
                </c:pt>
                <c:pt idx="3">
                  <c:v>West</c:v>
                </c:pt>
              </c:strCache>
            </c:strRef>
          </c:cat>
          <c:val>
            <c:numRef>
              <c:f>'8. Actual vs Goal Pct'!$E$37:$E$40</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B-4CEB-47E4-9711-E9BF131FAA10}"/>
            </c:ext>
          </c:extLst>
        </c:ser>
        <c:ser>
          <c:idx val="4"/>
          <c:order val="4"/>
          <c:tx>
            <c:strRef>
              <c:f>'8. Actual vs Goal Pct'!$F$36</c:f>
              <c:strCache>
                <c:ptCount val="1"/>
                <c:pt idx="0">
                  <c:v>Max Outline</c:v>
                </c:pt>
              </c:strCache>
            </c:strRef>
          </c:tx>
          <c:spPr>
            <a:noFill/>
            <a:ln>
              <a:solidFill>
                <a:schemeClr val="bg1">
                  <a:lumMod val="85000"/>
                </a:schemeClr>
              </a:solidFill>
              <a:prstDash val="sysDash"/>
            </a:ln>
            <a:effectLst/>
          </c:spPr>
          <c:invertIfNegative val="0"/>
          <c:cat>
            <c:strRef>
              <c:f>'8. Actual vs Goal Pct'!$A$37:$A$40</c:f>
              <c:strCache>
                <c:ptCount val="4"/>
                <c:pt idx="0">
                  <c:v>North</c:v>
                </c:pt>
                <c:pt idx="1">
                  <c:v>South</c:v>
                </c:pt>
                <c:pt idx="2">
                  <c:v>East</c:v>
                </c:pt>
                <c:pt idx="3">
                  <c:v>West</c:v>
                </c:pt>
              </c:strCache>
            </c:strRef>
          </c:cat>
          <c:val>
            <c:numRef>
              <c:f>'8. Actual vs Goal Pct'!$F$37:$F$40</c:f>
              <c:numCache>
                <c:formatCode>General</c:formatCode>
                <c:ptCount val="4"/>
                <c:pt idx="0">
                  <c:v>450</c:v>
                </c:pt>
                <c:pt idx="1">
                  <c:v>450</c:v>
                </c:pt>
                <c:pt idx="2">
                  <c:v>450</c:v>
                </c:pt>
                <c:pt idx="3">
                  <c:v>450</c:v>
                </c:pt>
              </c:numCache>
            </c:numRef>
          </c:val>
          <c:extLst>
            <c:ext xmlns:c16="http://schemas.microsoft.com/office/drawing/2014/chart" uri="{C3380CC4-5D6E-409C-BE32-E72D297353CC}">
              <c16:uniqueId val="{0000000C-4CEB-47E4-9711-E9BF131FAA10}"/>
            </c:ext>
          </c:extLst>
        </c:ser>
        <c:dLbls>
          <c:showLegendKey val="0"/>
          <c:showVal val="0"/>
          <c:showCatName val="0"/>
          <c:showSerName val="0"/>
          <c:showPercent val="0"/>
          <c:showBubbleSize val="0"/>
        </c:dLbls>
        <c:gapWidth val="146"/>
        <c:overlap val="100"/>
        <c:axId val="212008191"/>
        <c:axId val="410201903"/>
      </c:barChart>
      <c:catAx>
        <c:axId val="212008191"/>
        <c:scaling>
          <c:orientation val="minMax"/>
        </c:scaling>
        <c:delete val="0"/>
        <c:axPos val="l"/>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410201903"/>
        <c:crosses val="autoZero"/>
        <c:auto val="1"/>
        <c:lblAlgn val="ctr"/>
        <c:lblOffset val="100"/>
        <c:noMultiLvlLbl val="0"/>
      </c:catAx>
      <c:valAx>
        <c:axId val="410201903"/>
        <c:scaling>
          <c:orientation val="minMax"/>
          <c:max val="450"/>
        </c:scaling>
        <c:delete val="0"/>
        <c:axPos val="b"/>
        <c:numFmt formatCode="General" sourceLinked="1"/>
        <c:majorTickMark val="in"/>
        <c:minorTickMark val="none"/>
        <c:tickLblPos val="nextTo"/>
        <c:spPr>
          <a:noFill/>
          <a:ln>
            <a:solidFill>
              <a:schemeClr val="bg1">
                <a:lumMod val="85000"/>
              </a:schemeClr>
            </a:solid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212008191"/>
        <c:crosses val="autoZero"/>
        <c:crossBetween val="between"/>
      </c:valAx>
      <c:spPr>
        <a:noFill/>
        <a:ln>
          <a:noFill/>
        </a:ln>
        <a:effectLst/>
      </c:spPr>
    </c:plotArea>
    <c:legend>
      <c:legendPos val="t"/>
      <c:legendEntry>
        <c:idx val="0"/>
        <c:delete val="1"/>
      </c:legendEntry>
      <c:legendEntry>
        <c:idx val="1"/>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bg1"/>
                </a:solidFill>
                <a:effectLst>
                  <a:outerShdw blurRad="50800" dist="38100" dir="5400000" algn="t" rotWithShape="0">
                    <a:prstClr val="black">
                      <a:alpha val="40000"/>
                    </a:prstClr>
                  </a:outerShdw>
                </a:effectLst>
                <a:latin typeface="+mn-lt"/>
                <a:ea typeface="+mn-ea"/>
                <a:cs typeface="+mn-cs"/>
              </a:defRPr>
            </a:pPr>
            <a:r>
              <a:rPr lang="en-US">
                <a:solidFill>
                  <a:schemeClr val="bg1"/>
                </a:solidFill>
              </a:rPr>
              <a:t>Sales by Region</a:t>
            </a:r>
          </a:p>
        </c:rich>
      </c:tx>
      <c:layout>
        <c:manualLayout>
          <c:xMode val="edge"/>
          <c:yMode val="edge"/>
          <c:x val="0.36908841863517061"/>
          <c:y val="3.7348283625806666E-2"/>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bg1"/>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manualLayout>
          <c:layoutTarget val="inner"/>
          <c:xMode val="edge"/>
          <c:yMode val="edge"/>
          <c:x val="3.4626804461942259E-2"/>
          <c:y val="0.26989575417653794"/>
          <c:w val="0.83769176509186349"/>
          <c:h val="0.62669067151625801"/>
        </c:manualLayout>
      </c:layout>
      <c:barChart>
        <c:barDir val="col"/>
        <c:grouping val="stacked"/>
        <c:varyColors val="0"/>
        <c:ser>
          <c:idx val="0"/>
          <c:order val="0"/>
          <c:tx>
            <c:strRef>
              <c:f>'9. Dynamic Labels'!$B$5</c:f>
              <c:strCache>
                <c:ptCount val="1"/>
                <c:pt idx="0">
                  <c:v>East</c:v>
                </c:pt>
              </c:strCache>
            </c:strRef>
          </c:tx>
          <c:spPr>
            <a:solidFill>
              <a:schemeClr val="accent1"/>
            </a:solidFill>
            <a:ln>
              <a:noFill/>
            </a:ln>
            <a:effectLst>
              <a:outerShdw blurRad="57150" dist="19050" dir="5400000" algn="ctr" rotWithShape="0">
                <a:srgbClr val="000000">
                  <a:alpha val="63000"/>
                </a:srgbClr>
              </a:outerShdw>
            </a:effectLst>
          </c:spPr>
          <c:invertIfNegative val="0"/>
          <c:dLbls>
            <c:dLbl>
              <c:idx val="0"/>
              <c:tx>
                <c:rich>
                  <a:bodyPr/>
                  <a:lstStyle/>
                  <a:p>
                    <a:fld id="{DE8F9D5E-53CA-44F8-B10E-F1D390EB89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5AE2-4A08-8EB9-55D449002008}"/>
                </c:ext>
              </c:extLst>
            </c:dLbl>
            <c:dLbl>
              <c:idx val="1"/>
              <c:tx>
                <c:rich>
                  <a:bodyPr/>
                  <a:lstStyle/>
                  <a:p>
                    <a:fld id="{6E81D11E-B80B-41E7-8E43-4633C012AF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5AE2-4A08-8EB9-55D449002008}"/>
                </c:ext>
              </c:extLst>
            </c:dLbl>
            <c:dLbl>
              <c:idx val="2"/>
              <c:tx>
                <c:rich>
                  <a:bodyPr/>
                  <a:lstStyle/>
                  <a:p>
                    <a:fld id="{C6F9496C-8B51-4A9E-B3B8-7CDF738BEE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5AE2-4A08-8EB9-55D449002008}"/>
                </c:ext>
              </c:extLst>
            </c:dLbl>
            <c:dLbl>
              <c:idx val="3"/>
              <c:tx>
                <c:rich>
                  <a:bodyPr/>
                  <a:lstStyle/>
                  <a:p>
                    <a:fld id="{CE38B705-363C-4A3F-9923-300B1AFA63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5AE2-4A08-8EB9-55D449002008}"/>
                </c:ext>
              </c:extLst>
            </c:dLbl>
            <c:dLbl>
              <c:idx val="4"/>
              <c:tx>
                <c:rich>
                  <a:bodyPr/>
                  <a:lstStyle/>
                  <a:p>
                    <a:fld id="{3048A4B3-98F8-4505-AADD-EA36A13F2B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5AE2-4A08-8EB9-55D449002008}"/>
                </c:ext>
              </c:extLst>
            </c:dLbl>
            <c:dLbl>
              <c:idx val="5"/>
              <c:tx>
                <c:rich>
                  <a:bodyPr/>
                  <a:lstStyle/>
                  <a:p>
                    <a:fld id="{19F557A4-8822-4102-8227-D3AC0FF34B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5AE2-4A08-8EB9-55D44900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9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Labels'!$C$5:$H$5</c:f>
              <c:numCache>
                <c:formatCode>"$"#,##0</c:formatCode>
                <c:ptCount val="6"/>
                <c:pt idx="0">
                  <c:v>8625</c:v>
                </c:pt>
                <c:pt idx="1">
                  <c:v>6750</c:v>
                </c:pt>
                <c:pt idx="2">
                  <c:v>7125</c:v>
                </c:pt>
                <c:pt idx="3">
                  <c:v>7125</c:v>
                </c:pt>
                <c:pt idx="4">
                  <c:v>7750</c:v>
                </c:pt>
                <c:pt idx="5">
                  <c:v>7625</c:v>
                </c:pt>
              </c:numCache>
            </c:numRef>
          </c:val>
          <c:extLst>
            <c:ext xmlns:c15="http://schemas.microsoft.com/office/drawing/2012/chart" uri="{02D57815-91ED-43cb-92C2-25804820EDAC}">
              <c15:datalabelsRange>
                <c15:f>'9. Dynamic Labels'!$C$41:$N$41</c15:f>
                <c15:dlblRangeCache>
                  <c:ptCount val="6"/>
                  <c:pt idx="1">
                    <c:v>-21.7%</c:v>
                  </c:pt>
                  <c:pt idx="2">
                    <c:v>5.6%</c:v>
                  </c:pt>
                  <c:pt idx="3">
                    <c:v>0.0%</c:v>
                  </c:pt>
                  <c:pt idx="4">
                    <c:v>8.8%</c:v>
                  </c:pt>
                  <c:pt idx="5">
                    <c:v>-1.6%</c:v>
                  </c:pt>
                </c15:dlblRangeCache>
              </c15:datalabelsRange>
            </c:ext>
            <c:ext xmlns:c16="http://schemas.microsoft.com/office/drawing/2014/chart" uri="{C3380CC4-5D6E-409C-BE32-E72D297353CC}">
              <c16:uniqueId val="{00000006-5AE2-4A08-8EB9-55D449002008}"/>
            </c:ext>
          </c:extLst>
        </c:ser>
        <c:ser>
          <c:idx val="1"/>
          <c:order val="1"/>
          <c:tx>
            <c:strRef>
              <c:f>'9. Dynamic Labels'!$B$6</c:f>
              <c:strCache>
                <c:ptCount val="1"/>
                <c:pt idx="0">
                  <c:v>North</c:v>
                </c:pt>
              </c:strCache>
            </c:strRef>
          </c:tx>
          <c:spPr>
            <a:solidFill>
              <a:schemeClr val="accent2"/>
            </a:solidFill>
            <a:ln>
              <a:noFill/>
            </a:ln>
            <a:effectLst>
              <a:outerShdw blurRad="57150" dist="19050" dir="5400000" algn="ctr" rotWithShape="0">
                <a:srgbClr val="000000">
                  <a:alpha val="63000"/>
                </a:srgbClr>
              </a:outerShdw>
            </a:effectLst>
          </c:spPr>
          <c:invertIfNegative val="0"/>
          <c:dLbls>
            <c:dLbl>
              <c:idx val="0"/>
              <c:tx>
                <c:rich>
                  <a:bodyPr/>
                  <a:lstStyle/>
                  <a:p>
                    <a:fld id="{CB606B52-3A8A-44AC-8E3F-9EE56D4E59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5AE2-4A08-8EB9-55D449002008}"/>
                </c:ext>
              </c:extLst>
            </c:dLbl>
            <c:dLbl>
              <c:idx val="1"/>
              <c:tx>
                <c:rich>
                  <a:bodyPr/>
                  <a:lstStyle/>
                  <a:p>
                    <a:fld id="{56BCFAD0-624E-4E7A-B063-2300E35FFA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5AE2-4A08-8EB9-55D449002008}"/>
                </c:ext>
              </c:extLst>
            </c:dLbl>
            <c:dLbl>
              <c:idx val="2"/>
              <c:tx>
                <c:rich>
                  <a:bodyPr/>
                  <a:lstStyle/>
                  <a:p>
                    <a:fld id="{1192CB4A-A58D-46A3-8495-BA5AC1D627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5AE2-4A08-8EB9-55D449002008}"/>
                </c:ext>
              </c:extLst>
            </c:dLbl>
            <c:dLbl>
              <c:idx val="3"/>
              <c:tx>
                <c:rich>
                  <a:bodyPr/>
                  <a:lstStyle/>
                  <a:p>
                    <a:fld id="{7929B068-CF91-416C-B541-49D005976D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5AE2-4A08-8EB9-55D449002008}"/>
                </c:ext>
              </c:extLst>
            </c:dLbl>
            <c:dLbl>
              <c:idx val="4"/>
              <c:tx>
                <c:rich>
                  <a:bodyPr/>
                  <a:lstStyle/>
                  <a:p>
                    <a:fld id="{B4193113-B906-4854-8CEE-5BFA259C04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5AE2-4A08-8EB9-55D449002008}"/>
                </c:ext>
              </c:extLst>
            </c:dLbl>
            <c:dLbl>
              <c:idx val="5"/>
              <c:tx>
                <c:rich>
                  <a:bodyPr/>
                  <a:lstStyle/>
                  <a:p>
                    <a:fld id="{ED4005C3-F3C5-49F7-9D84-CF2F9B7A9C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5AE2-4A08-8EB9-55D44900200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lumMod val="9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Labels'!$C$6:$H$6</c:f>
              <c:numCache>
                <c:formatCode>"$"#,##0</c:formatCode>
                <c:ptCount val="6"/>
                <c:pt idx="0">
                  <c:v>13200</c:v>
                </c:pt>
                <c:pt idx="1">
                  <c:v>12400</c:v>
                </c:pt>
                <c:pt idx="2">
                  <c:v>9200</c:v>
                </c:pt>
                <c:pt idx="3">
                  <c:v>12400</c:v>
                </c:pt>
                <c:pt idx="4">
                  <c:v>14000</c:v>
                </c:pt>
                <c:pt idx="5">
                  <c:v>13200</c:v>
                </c:pt>
              </c:numCache>
            </c:numRef>
          </c:val>
          <c:extLst>
            <c:ext xmlns:c15="http://schemas.microsoft.com/office/drawing/2012/chart" uri="{02D57815-91ED-43cb-92C2-25804820EDAC}">
              <c15:datalabelsRange>
                <c15:f>'9. Dynamic Labels'!$C$42:$N$42</c15:f>
                <c15:dlblRangeCache>
                  <c:ptCount val="6"/>
                  <c:pt idx="1">
                    <c:v>-6.1%</c:v>
                  </c:pt>
                  <c:pt idx="2">
                    <c:v>-25.8%</c:v>
                  </c:pt>
                  <c:pt idx="3">
                    <c:v>34.8%</c:v>
                  </c:pt>
                  <c:pt idx="4">
                    <c:v>12.9%</c:v>
                  </c:pt>
                  <c:pt idx="5">
                    <c:v>-5.7%</c:v>
                  </c:pt>
                </c15:dlblRangeCache>
              </c15:datalabelsRange>
            </c:ext>
            <c:ext xmlns:c16="http://schemas.microsoft.com/office/drawing/2014/chart" uri="{C3380CC4-5D6E-409C-BE32-E72D297353CC}">
              <c16:uniqueId val="{0000000D-5AE2-4A08-8EB9-55D449002008}"/>
            </c:ext>
          </c:extLst>
        </c:ser>
        <c:ser>
          <c:idx val="2"/>
          <c:order val="2"/>
          <c:tx>
            <c:strRef>
              <c:f>'9. Dynamic Labels'!$B$7</c:f>
              <c:strCache>
                <c:ptCount val="1"/>
                <c:pt idx="0">
                  <c:v>South</c:v>
                </c:pt>
              </c:strCache>
            </c:strRef>
          </c:tx>
          <c:spPr>
            <a:solidFill>
              <a:schemeClr val="bg1">
                <a:lumMod val="65000"/>
              </a:schemeClr>
            </a:solidFill>
            <a:ln>
              <a:noFill/>
            </a:ln>
            <a:effectLst>
              <a:outerShdw blurRad="57150" dist="19050" dir="5400000" algn="ctr" rotWithShape="0">
                <a:srgbClr val="000000">
                  <a:alpha val="63000"/>
                </a:srgbClr>
              </a:outerShdw>
            </a:effectLst>
          </c:spPr>
          <c:invertIfNegative val="0"/>
          <c:dLbls>
            <c:dLbl>
              <c:idx val="0"/>
              <c:tx>
                <c:rich>
                  <a:bodyPr/>
                  <a:lstStyle/>
                  <a:p>
                    <a:fld id="{E6FB6674-841C-48E4-B243-D0249A650A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5AE2-4A08-8EB9-55D449002008}"/>
                </c:ext>
              </c:extLst>
            </c:dLbl>
            <c:dLbl>
              <c:idx val="1"/>
              <c:tx>
                <c:rich>
                  <a:bodyPr/>
                  <a:lstStyle/>
                  <a:p>
                    <a:fld id="{F40498A7-CB16-442E-BB59-16E88861B9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5AE2-4A08-8EB9-55D449002008}"/>
                </c:ext>
              </c:extLst>
            </c:dLbl>
            <c:dLbl>
              <c:idx val="2"/>
              <c:tx>
                <c:rich>
                  <a:bodyPr/>
                  <a:lstStyle/>
                  <a:p>
                    <a:fld id="{2634E3E3-6710-42CA-AD6B-773C7C23B2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5AE2-4A08-8EB9-55D449002008}"/>
                </c:ext>
              </c:extLst>
            </c:dLbl>
            <c:dLbl>
              <c:idx val="3"/>
              <c:tx>
                <c:rich>
                  <a:bodyPr/>
                  <a:lstStyle/>
                  <a:p>
                    <a:fld id="{A20F43F3-3867-4F95-A640-E8F2DD0329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5AE2-4A08-8EB9-55D449002008}"/>
                </c:ext>
              </c:extLst>
            </c:dLbl>
            <c:dLbl>
              <c:idx val="4"/>
              <c:tx>
                <c:rich>
                  <a:bodyPr/>
                  <a:lstStyle/>
                  <a:p>
                    <a:fld id="{7CA785AF-9948-4915-A32C-F17D536054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5AE2-4A08-8EB9-55D449002008}"/>
                </c:ext>
              </c:extLst>
            </c:dLbl>
            <c:dLbl>
              <c:idx val="5"/>
              <c:tx>
                <c:rich>
                  <a:bodyPr/>
                  <a:lstStyle/>
                  <a:p>
                    <a:fld id="{60B061E4-3DC6-43DB-9095-66FAF7163B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5AE2-4A08-8EB9-55D44900200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lumMod val="9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a:solidFill>
                        <a:schemeClr val="lt1">
                          <a:lumMod val="95000"/>
                          <a:alpha val="54000"/>
                        </a:schemeClr>
                      </a:solidFill>
                    </a:ln>
                    <a:effectLst/>
                  </c:spPr>
                </c15:leaderLines>
              </c:ext>
            </c:extLst>
          </c:dLbls>
          <c:cat>
            <c:strRef>
              <c:f>'9. Dynamic Labels'!$C$4:$H$4</c:f>
              <c:strCache>
                <c:ptCount val="6"/>
                <c:pt idx="0">
                  <c:v>Jan</c:v>
                </c:pt>
                <c:pt idx="1">
                  <c:v>Feb</c:v>
                </c:pt>
                <c:pt idx="2">
                  <c:v>Mar</c:v>
                </c:pt>
                <c:pt idx="3">
                  <c:v>Apr</c:v>
                </c:pt>
                <c:pt idx="4">
                  <c:v>May</c:v>
                </c:pt>
                <c:pt idx="5">
                  <c:v>Jun</c:v>
                </c:pt>
              </c:strCache>
            </c:strRef>
          </c:cat>
          <c:val>
            <c:numRef>
              <c:f>'9. Dynamic Labels'!$C$7:$H$7</c:f>
              <c:numCache>
                <c:formatCode>"$"#,##0</c:formatCode>
                <c:ptCount val="6"/>
                <c:pt idx="0">
                  <c:v>9950</c:v>
                </c:pt>
                <c:pt idx="1">
                  <c:v>6650</c:v>
                </c:pt>
                <c:pt idx="2">
                  <c:v>7250</c:v>
                </c:pt>
                <c:pt idx="3">
                  <c:v>9200</c:v>
                </c:pt>
                <c:pt idx="4">
                  <c:v>8750</c:v>
                </c:pt>
                <c:pt idx="5">
                  <c:v>7700</c:v>
                </c:pt>
              </c:numCache>
            </c:numRef>
          </c:val>
          <c:extLst>
            <c:ext xmlns:c15="http://schemas.microsoft.com/office/drawing/2012/chart" uri="{02D57815-91ED-43cb-92C2-25804820EDAC}">
              <c15:datalabelsRange>
                <c15:f>'9. Dynamic Labels'!$C$43:$N$43</c15:f>
                <c15:dlblRangeCache>
                  <c:ptCount val="6"/>
                  <c:pt idx="1">
                    <c:v>-33.2%</c:v>
                  </c:pt>
                  <c:pt idx="2">
                    <c:v>9.0%</c:v>
                  </c:pt>
                  <c:pt idx="3">
                    <c:v>26.9%</c:v>
                  </c:pt>
                  <c:pt idx="4">
                    <c:v>-4.9%</c:v>
                  </c:pt>
                  <c:pt idx="5">
                    <c:v>-12.0%</c:v>
                  </c:pt>
                </c15:dlblRangeCache>
              </c15:datalabelsRange>
            </c:ext>
            <c:ext xmlns:c16="http://schemas.microsoft.com/office/drawing/2014/chart" uri="{C3380CC4-5D6E-409C-BE32-E72D297353CC}">
              <c16:uniqueId val="{00000014-5AE2-4A08-8EB9-55D449002008}"/>
            </c:ext>
          </c:extLst>
        </c:ser>
        <c:ser>
          <c:idx val="3"/>
          <c:order val="3"/>
          <c:tx>
            <c:strRef>
              <c:f>'9. Dynamic Labels'!$B$8</c:f>
              <c:strCache>
                <c:ptCount val="1"/>
                <c:pt idx="0">
                  <c:v>West</c:v>
                </c:pt>
              </c:strCache>
            </c:strRef>
          </c:tx>
          <c:spPr>
            <a:solidFill>
              <a:schemeClr val="accent6"/>
            </a:solidFill>
            <a:ln>
              <a:noFill/>
            </a:ln>
            <a:effectLst>
              <a:outerShdw blurRad="57150" dist="19050" dir="5400000" algn="ctr" rotWithShape="0">
                <a:srgbClr val="000000">
                  <a:alpha val="63000"/>
                </a:srgbClr>
              </a:outerShdw>
            </a:effectLst>
          </c:spPr>
          <c:invertIfNegative val="0"/>
          <c:dLbls>
            <c:dLbl>
              <c:idx val="0"/>
              <c:tx>
                <c:rich>
                  <a:bodyPr/>
                  <a:lstStyle/>
                  <a:p>
                    <a:fld id="{42B9FCD9-72E1-467C-8C92-1C76F3BCB4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5AE2-4A08-8EB9-55D449002008}"/>
                </c:ext>
              </c:extLst>
            </c:dLbl>
            <c:dLbl>
              <c:idx val="1"/>
              <c:tx>
                <c:rich>
                  <a:bodyPr/>
                  <a:lstStyle/>
                  <a:p>
                    <a:fld id="{DA009156-3EF6-44E8-8CFE-B48AF6AC3E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5AE2-4A08-8EB9-55D449002008}"/>
                </c:ext>
              </c:extLst>
            </c:dLbl>
            <c:dLbl>
              <c:idx val="2"/>
              <c:tx>
                <c:rich>
                  <a:bodyPr/>
                  <a:lstStyle/>
                  <a:p>
                    <a:fld id="{A71E7F63-004A-4A3F-8368-945F581B69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5AE2-4A08-8EB9-55D449002008}"/>
                </c:ext>
              </c:extLst>
            </c:dLbl>
            <c:dLbl>
              <c:idx val="3"/>
              <c:tx>
                <c:rich>
                  <a:bodyPr/>
                  <a:lstStyle/>
                  <a:p>
                    <a:fld id="{8FDF0F70-5FE5-4E6C-BAF6-5060F009A6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5AE2-4A08-8EB9-55D449002008}"/>
                </c:ext>
              </c:extLst>
            </c:dLbl>
            <c:dLbl>
              <c:idx val="4"/>
              <c:tx>
                <c:rich>
                  <a:bodyPr/>
                  <a:lstStyle/>
                  <a:p>
                    <a:fld id="{9041ABF7-A999-46CD-B098-67412772E1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5AE2-4A08-8EB9-55D449002008}"/>
                </c:ext>
              </c:extLst>
            </c:dLbl>
            <c:dLbl>
              <c:idx val="5"/>
              <c:tx>
                <c:rich>
                  <a:bodyPr/>
                  <a:lstStyle/>
                  <a:p>
                    <a:fld id="{752BFB8B-65CC-4D88-A6C5-C9E38C1C62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5AE2-4A08-8EB9-55D44900200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lumMod val="9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Labels'!$C$8:$H$8</c:f>
              <c:numCache>
                <c:formatCode>"$"#,##0</c:formatCode>
                <c:ptCount val="6"/>
                <c:pt idx="0">
                  <c:v>2610</c:v>
                </c:pt>
                <c:pt idx="1">
                  <c:v>2650</c:v>
                </c:pt>
                <c:pt idx="2">
                  <c:v>2610</c:v>
                </c:pt>
                <c:pt idx="3">
                  <c:v>2570</c:v>
                </c:pt>
                <c:pt idx="4">
                  <c:v>2570</c:v>
                </c:pt>
                <c:pt idx="5">
                  <c:v>2800</c:v>
                </c:pt>
              </c:numCache>
            </c:numRef>
          </c:val>
          <c:extLst>
            <c:ext xmlns:c15="http://schemas.microsoft.com/office/drawing/2012/chart" uri="{02D57815-91ED-43cb-92C2-25804820EDAC}">
              <c15:datalabelsRange>
                <c15:f>'9. Dynamic Labels'!$C$44:$N$44</c15:f>
                <c15:dlblRangeCache>
                  <c:ptCount val="6"/>
                  <c:pt idx="1">
                    <c:v>1.5%</c:v>
                  </c:pt>
                  <c:pt idx="2">
                    <c:v>-1.5%</c:v>
                  </c:pt>
                  <c:pt idx="3">
                    <c:v>-1.5%</c:v>
                  </c:pt>
                  <c:pt idx="4">
                    <c:v>0.0%</c:v>
                  </c:pt>
                  <c:pt idx="5">
                    <c:v>8.9%</c:v>
                  </c:pt>
                </c15:dlblRangeCache>
              </c15:datalabelsRange>
            </c:ext>
            <c:ext xmlns:c16="http://schemas.microsoft.com/office/drawing/2014/chart" uri="{C3380CC4-5D6E-409C-BE32-E72D297353CC}">
              <c16:uniqueId val="{0000001B-5AE2-4A08-8EB9-55D449002008}"/>
            </c:ext>
          </c:extLst>
        </c:ser>
        <c:dLbls>
          <c:showLegendKey val="0"/>
          <c:showVal val="0"/>
          <c:showCatName val="0"/>
          <c:showSerName val="0"/>
          <c:showPercent val="0"/>
          <c:showBubbleSize val="0"/>
        </c:dLbls>
        <c:gapWidth val="50"/>
        <c:overlap val="100"/>
        <c:axId val="429118744"/>
        <c:axId val="429119528"/>
      </c:barChart>
      <c:lineChart>
        <c:grouping val="standard"/>
        <c:varyColors val="0"/>
        <c:ser>
          <c:idx val="4"/>
          <c:order val="4"/>
          <c:tx>
            <c:strRef>
              <c:f>'9. Dynamic Labels'!$B$9</c:f>
              <c:strCache>
                <c:ptCount val="1"/>
                <c:pt idx="0">
                  <c:v>Total</c:v>
                </c:pt>
              </c:strCache>
            </c:strRef>
          </c:tx>
          <c:spPr>
            <a:ln w="34925" cap="rnd">
              <a:noFill/>
              <a:round/>
            </a:ln>
            <a:effectLst>
              <a:outerShdw blurRad="57150" dist="19050" dir="5400000" algn="ctr" rotWithShape="0">
                <a:srgbClr val="000000">
                  <a:alpha val="63000"/>
                </a:srgbClr>
              </a:outerShdw>
            </a:effectLst>
          </c:spPr>
          <c:marker>
            <c:symbol val="none"/>
          </c:marker>
          <c:dLbls>
            <c:dLbl>
              <c:idx val="0"/>
              <c:tx>
                <c:rich>
                  <a:bodyPr/>
                  <a:lstStyle/>
                  <a:p>
                    <a:fld id="{06BB700D-9659-4C08-954B-A020D97897A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C-5AE2-4A08-8EB9-55D449002008}"/>
                </c:ext>
              </c:extLst>
            </c:dLbl>
            <c:dLbl>
              <c:idx val="1"/>
              <c:tx>
                <c:rich>
                  <a:bodyPr/>
                  <a:lstStyle/>
                  <a:p>
                    <a:fld id="{E10810C3-6585-4854-931C-B9C1BF81789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5AE2-4A08-8EB9-55D449002008}"/>
                </c:ext>
              </c:extLst>
            </c:dLbl>
            <c:dLbl>
              <c:idx val="2"/>
              <c:tx>
                <c:rich>
                  <a:bodyPr/>
                  <a:lstStyle/>
                  <a:p>
                    <a:fld id="{D5F77035-A95B-4547-8238-E198C720301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5AE2-4A08-8EB9-55D449002008}"/>
                </c:ext>
              </c:extLst>
            </c:dLbl>
            <c:dLbl>
              <c:idx val="3"/>
              <c:tx>
                <c:rich>
                  <a:bodyPr/>
                  <a:lstStyle/>
                  <a:p>
                    <a:fld id="{762353A7-DFD5-4A99-AD23-32622815541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5AE2-4A08-8EB9-55D449002008}"/>
                </c:ext>
              </c:extLst>
            </c:dLbl>
            <c:dLbl>
              <c:idx val="4"/>
              <c:tx>
                <c:rich>
                  <a:bodyPr/>
                  <a:lstStyle/>
                  <a:p>
                    <a:fld id="{7F20EC59-64D1-4F72-930B-56135B4194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5AE2-4A08-8EB9-55D449002008}"/>
                </c:ext>
              </c:extLst>
            </c:dLbl>
            <c:dLbl>
              <c:idx val="5"/>
              <c:tx>
                <c:rich>
                  <a:bodyPr/>
                  <a:lstStyle/>
                  <a:p>
                    <a:fld id="{A6D20E02-1883-4346-AADF-F50A2839926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5AE2-4A08-8EB9-55D449002008}"/>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lumMod val="95000"/>
                      </a:schemeClr>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Labels'!$C$9:$H$9</c:f>
              <c:numCache>
                <c:formatCode>"$"#,##0</c:formatCode>
                <c:ptCount val="6"/>
                <c:pt idx="0">
                  <c:v>34385</c:v>
                </c:pt>
                <c:pt idx="1">
                  <c:v>28450</c:v>
                </c:pt>
                <c:pt idx="2">
                  <c:v>26185</c:v>
                </c:pt>
                <c:pt idx="3">
                  <c:v>31295</c:v>
                </c:pt>
                <c:pt idx="4">
                  <c:v>33070</c:v>
                </c:pt>
                <c:pt idx="5">
                  <c:v>31325</c:v>
                </c:pt>
              </c:numCache>
            </c:numRef>
          </c:val>
          <c:smooth val="0"/>
          <c:extLst>
            <c:ext xmlns:c15="http://schemas.microsoft.com/office/drawing/2012/chart" uri="{02D57815-91ED-43cb-92C2-25804820EDAC}">
              <c15:datalabelsRange>
                <c15:f>'9. Dynamic Labels'!$C$45:$H$45</c15:f>
                <c15:dlblRangeCache>
                  <c:ptCount val="6"/>
                  <c:pt idx="1">
                    <c:v>-17.3%</c:v>
                  </c:pt>
                  <c:pt idx="2">
                    <c:v>-8.0%</c:v>
                  </c:pt>
                  <c:pt idx="3">
                    <c:v>19.5%</c:v>
                  </c:pt>
                  <c:pt idx="4">
                    <c:v>5.7%</c:v>
                  </c:pt>
                  <c:pt idx="5">
                    <c:v>-5.3%</c:v>
                  </c:pt>
                </c15:dlblRangeCache>
              </c15:datalabelsRange>
            </c:ext>
            <c:ext xmlns:c16="http://schemas.microsoft.com/office/drawing/2014/chart" uri="{C3380CC4-5D6E-409C-BE32-E72D297353CC}">
              <c16:uniqueId val="{00000022-5AE2-4A08-8EB9-55D449002008}"/>
            </c:ext>
          </c:extLst>
        </c:ser>
        <c:dLbls>
          <c:showLegendKey val="0"/>
          <c:showVal val="0"/>
          <c:showCatName val="0"/>
          <c:showSerName val="0"/>
          <c:showPercent val="0"/>
          <c:showBubbleSize val="0"/>
        </c:dLbls>
        <c:marker val="1"/>
        <c:smooth val="0"/>
        <c:axId val="429118744"/>
        <c:axId val="429119528"/>
      </c:lineChart>
      <c:catAx>
        <c:axId val="42911874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1100" b="0" i="0" u="none" strike="noStrike" kern="1200" baseline="0">
                <a:solidFill>
                  <a:schemeClr val="lt1">
                    <a:lumMod val="85000"/>
                  </a:schemeClr>
                </a:solidFill>
                <a:latin typeface="+mn-lt"/>
                <a:ea typeface="+mn-ea"/>
                <a:cs typeface="+mn-cs"/>
              </a:defRPr>
            </a:pPr>
            <a:endParaRPr lang="en-US"/>
          </a:p>
        </c:txPr>
        <c:crossAx val="429119528"/>
        <c:crosses val="autoZero"/>
        <c:auto val="1"/>
        <c:lblAlgn val="ctr"/>
        <c:lblOffset val="100"/>
        <c:noMultiLvlLbl val="0"/>
      </c:catAx>
      <c:valAx>
        <c:axId val="429119528"/>
        <c:scaling>
          <c:orientation val="minMax"/>
        </c:scaling>
        <c:delete val="1"/>
        <c:axPos val="l"/>
        <c:numFmt formatCode="&quot;$&quot;#,##0" sourceLinked="1"/>
        <c:majorTickMark val="none"/>
        <c:minorTickMark val="none"/>
        <c:tickLblPos val="nextTo"/>
        <c:crossAx val="429118744"/>
        <c:crosses val="autoZero"/>
        <c:crossBetween val="between"/>
      </c:valAx>
      <c:spPr>
        <a:noFill/>
        <a:ln>
          <a:noFill/>
        </a:ln>
        <a:effectLst/>
      </c:spPr>
    </c:plotArea>
    <c:legend>
      <c:legendPos val="r"/>
      <c:legendEntry>
        <c:idx val="4"/>
        <c:delete val="1"/>
      </c:legendEntry>
      <c:overlay val="0"/>
      <c:spPr>
        <a:noFill/>
        <a:ln>
          <a:noFill/>
        </a:ln>
        <a:effectLst/>
      </c:spPr>
      <c:txPr>
        <a:bodyPr rot="0" spcFirstLastPara="1" vertOverflow="ellipsis" vert="horz" wrap="square" anchor="ctr" anchorCtr="1"/>
        <a:lstStyle/>
        <a:p>
          <a:pPr>
            <a:defRPr sz="11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chart>
  <c:spPr>
    <a:gradFill flip="none" rotWithShape="1">
      <a:gsLst>
        <a:gs pos="0">
          <a:schemeClr val="tx1">
            <a:lumMod val="75000"/>
            <a:lumOff val="25000"/>
          </a:schemeClr>
        </a:gs>
        <a:gs pos="51000">
          <a:schemeClr val="tx1">
            <a:lumMod val="85000"/>
            <a:lumOff val="15000"/>
          </a:schemeClr>
        </a:gs>
        <a:gs pos="97000">
          <a:schemeClr val="tx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Region</a:t>
            </a:r>
          </a:p>
        </c:rich>
      </c:tx>
      <c:layout>
        <c:manualLayout>
          <c:xMode val="edge"/>
          <c:yMode val="edge"/>
          <c:x val="0.36908841863517061"/>
          <c:y val="3.73482836258066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4626804461942259E-2"/>
          <c:y val="0.26989575417653794"/>
          <c:w val="0.83769176509186349"/>
          <c:h val="0.62669067151625801"/>
        </c:manualLayout>
      </c:layout>
      <c:barChart>
        <c:barDir val="col"/>
        <c:grouping val="stacked"/>
        <c:varyColors val="0"/>
        <c:ser>
          <c:idx val="0"/>
          <c:order val="0"/>
          <c:tx>
            <c:strRef>
              <c:f>'9. Dynamic Labels'!$B$5</c:f>
              <c:strCache>
                <c:ptCount val="1"/>
                <c:pt idx="0">
                  <c:v>East</c:v>
                </c:pt>
              </c:strCache>
            </c:strRef>
          </c:tx>
          <c:spPr>
            <a:solidFill>
              <a:schemeClr val="accent1"/>
            </a:solidFill>
            <a:ln>
              <a:noFill/>
            </a:ln>
            <a:effectLst/>
          </c:spPr>
          <c:invertIfNegative val="0"/>
          <c:dLbls>
            <c:dLbl>
              <c:idx val="0"/>
              <c:tx>
                <c:rich>
                  <a:bodyPr/>
                  <a:lstStyle/>
                  <a:p>
                    <a:fld id="{E63ABDC9-5E24-46D2-A7DD-06BD2DC703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CC89-47F7-B52B-5EBA341EC8A9}"/>
                </c:ext>
              </c:extLst>
            </c:dLbl>
            <c:dLbl>
              <c:idx val="1"/>
              <c:tx>
                <c:rich>
                  <a:bodyPr/>
                  <a:lstStyle/>
                  <a:p>
                    <a:fld id="{4C1E37EF-B5F3-443B-B516-348F1EAB6B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C89-47F7-B52B-5EBA341EC8A9}"/>
                </c:ext>
              </c:extLst>
            </c:dLbl>
            <c:dLbl>
              <c:idx val="2"/>
              <c:tx>
                <c:rich>
                  <a:bodyPr/>
                  <a:lstStyle/>
                  <a:p>
                    <a:fld id="{958A0865-AD44-4A36-9489-472BA3458E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C89-47F7-B52B-5EBA341EC8A9}"/>
                </c:ext>
              </c:extLst>
            </c:dLbl>
            <c:dLbl>
              <c:idx val="3"/>
              <c:tx>
                <c:rich>
                  <a:bodyPr/>
                  <a:lstStyle/>
                  <a:p>
                    <a:fld id="{AC77520E-C743-4FA6-B0B6-6EBF7F5E34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C89-47F7-B52B-5EBA341EC8A9}"/>
                </c:ext>
              </c:extLst>
            </c:dLbl>
            <c:dLbl>
              <c:idx val="4"/>
              <c:tx>
                <c:rich>
                  <a:bodyPr/>
                  <a:lstStyle/>
                  <a:p>
                    <a:fld id="{CFBCA2B6-119C-481F-9069-51BEDC558B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C89-47F7-B52B-5EBA341EC8A9}"/>
                </c:ext>
              </c:extLst>
            </c:dLbl>
            <c:dLbl>
              <c:idx val="5"/>
              <c:tx>
                <c:rich>
                  <a:bodyPr/>
                  <a:lstStyle/>
                  <a:p>
                    <a:fld id="{5B31C899-10B3-45C5-924B-14C1D60A4F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CC89-47F7-B52B-5EBA341EC8A9}"/>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Labels'!$C$5:$H$5</c:f>
              <c:numCache>
                <c:formatCode>"$"#,##0</c:formatCode>
                <c:ptCount val="6"/>
                <c:pt idx="0">
                  <c:v>8625</c:v>
                </c:pt>
                <c:pt idx="1">
                  <c:v>6750</c:v>
                </c:pt>
                <c:pt idx="2">
                  <c:v>7125</c:v>
                </c:pt>
                <c:pt idx="3">
                  <c:v>7125</c:v>
                </c:pt>
                <c:pt idx="4">
                  <c:v>7750</c:v>
                </c:pt>
                <c:pt idx="5">
                  <c:v>7625</c:v>
                </c:pt>
              </c:numCache>
            </c:numRef>
          </c:val>
          <c:extLst>
            <c:ext xmlns:c15="http://schemas.microsoft.com/office/drawing/2012/chart" uri="{02D57815-91ED-43cb-92C2-25804820EDAC}">
              <c15:datalabelsRange>
                <c15:f>'9. Dynamic Labels'!$C$41:$N$41</c15:f>
                <c15:dlblRangeCache>
                  <c:ptCount val="6"/>
                  <c:pt idx="1">
                    <c:v>-21.7%</c:v>
                  </c:pt>
                  <c:pt idx="2">
                    <c:v>5.6%</c:v>
                  </c:pt>
                  <c:pt idx="3">
                    <c:v>0.0%</c:v>
                  </c:pt>
                  <c:pt idx="4">
                    <c:v>8.8%</c:v>
                  </c:pt>
                  <c:pt idx="5">
                    <c:v>-1.6%</c:v>
                  </c:pt>
                </c15:dlblRangeCache>
              </c15:datalabelsRange>
            </c:ext>
            <c:ext xmlns:c16="http://schemas.microsoft.com/office/drawing/2014/chart" uri="{C3380CC4-5D6E-409C-BE32-E72D297353CC}">
              <c16:uniqueId val="{00000006-CC89-47F7-B52B-5EBA341EC8A9}"/>
            </c:ext>
          </c:extLst>
        </c:ser>
        <c:ser>
          <c:idx val="1"/>
          <c:order val="1"/>
          <c:tx>
            <c:strRef>
              <c:f>'9. Dynamic Labels'!$B$6</c:f>
              <c:strCache>
                <c:ptCount val="1"/>
                <c:pt idx="0">
                  <c:v>North</c:v>
                </c:pt>
              </c:strCache>
            </c:strRef>
          </c:tx>
          <c:spPr>
            <a:solidFill>
              <a:schemeClr val="accent2"/>
            </a:solidFill>
            <a:ln>
              <a:noFill/>
            </a:ln>
            <a:effectLst/>
          </c:spPr>
          <c:invertIfNegative val="0"/>
          <c:dLbls>
            <c:dLbl>
              <c:idx val="0"/>
              <c:tx>
                <c:rich>
                  <a:bodyPr/>
                  <a:lstStyle/>
                  <a:p>
                    <a:fld id="{BC7D5B1C-86DD-4CB2-ACB3-0B42D1D914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CC89-47F7-B52B-5EBA341EC8A9}"/>
                </c:ext>
              </c:extLst>
            </c:dLbl>
            <c:dLbl>
              <c:idx val="1"/>
              <c:tx>
                <c:rich>
                  <a:bodyPr/>
                  <a:lstStyle/>
                  <a:p>
                    <a:fld id="{1107926E-A088-4035-9D34-61980ACD9D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CC89-47F7-B52B-5EBA341EC8A9}"/>
                </c:ext>
              </c:extLst>
            </c:dLbl>
            <c:dLbl>
              <c:idx val="2"/>
              <c:tx>
                <c:rich>
                  <a:bodyPr/>
                  <a:lstStyle/>
                  <a:p>
                    <a:fld id="{3FB9E42E-D83D-4931-AA56-2C37BB1138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CC89-47F7-B52B-5EBA341EC8A9}"/>
                </c:ext>
              </c:extLst>
            </c:dLbl>
            <c:dLbl>
              <c:idx val="3"/>
              <c:tx>
                <c:rich>
                  <a:bodyPr/>
                  <a:lstStyle/>
                  <a:p>
                    <a:fld id="{AEA8ACCF-15B9-476E-8CF3-10DB3E9329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CC89-47F7-B52B-5EBA341EC8A9}"/>
                </c:ext>
              </c:extLst>
            </c:dLbl>
            <c:dLbl>
              <c:idx val="4"/>
              <c:tx>
                <c:rich>
                  <a:bodyPr/>
                  <a:lstStyle/>
                  <a:p>
                    <a:fld id="{9CBD3B6F-C227-4E35-99F1-4A12FD0322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CC89-47F7-B52B-5EBA341EC8A9}"/>
                </c:ext>
              </c:extLst>
            </c:dLbl>
            <c:dLbl>
              <c:idx val="5"/>
              <c:tx>
                <c:rich>
                  <a:bodyPr/>
                  <a:lstStyle/>
                  <a:p>
                    <a:fld id="{81742709-CBD7-4D3B-B998-6818651FCF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CC89-47F7-B52B-5EBA341EC8A9}"/>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Labels'!$C$6:$H$6</c:f>
              <c:numCache>
                <c:formatCode>"$"#,##0</c:formatCode>
                <c:ptCount val="6"/>
                <c:pt idx="0">
                  <c:v>13200</c:v>
                </c:pt>
                <c:pt idx="1">
                  <c:v>12400</c:v>
                </c:pt>
                <c:pt idx="2">
                  <c:v>9200</c:v>
                </c:pt>
                <c:pt idx="3">
                  <c:v>12400</c:v>
                </c:pt>
                <c:pt idx="4">
                  <c:v>14000</c:v>
                </c:pt>
                <c:pt idx="5">
                  <c:v>13200</c:v>
                </c:pt>
              </c:numCache>
            </c:numRef>
          </c:val>
          <c:extLst>
            <c:ext xmlns:c15="http://schemas.microsoft.com/office/drawing/2012/chart" uri="{02D57815-91ED-43cb-92C2-25804820EDAC}">
              <c15:datalabelsRange>
                <c15:f>'9. Dynamic Labels'!$C$42:$N$42</c15:f>
                <c15:dlblRangeCache>
                  <c:ptCount val="6"/>
                  <c:pt idx="1">
                    <c:v>-6.1%</c:v>
                  </c:pt>
                  <c:pt idx="2">
                    <c:v>-25.8%</c:v>
                  </c:pt>
                  <c:pt idx="3">
                    <c:v>34.8%</c:v>
                  </c:pt>
                  <c:pt idx="4">
                    <c:v>12.9%</c:v>
                  </c:pt>
                  <c:pt idx="5">
                    <c:v>-5.7%</c:v>
                  </c:pt>
                </c15:dlblRangeCache>
              </c15:datalabelsRange>
            </c:ext>
            <c:ext xmlns:c16="http://schemas.microsoft.com/office/drawing/2014/chart" uri="{C3380CC4-5D6E-409C-BE32-E72D297353CC}">
              <c16:uniqueId val="{0000000D-CC89-47F7-B52B-5EBA341EC8A9}"/>
            </c:ext>
          </c:extLst>
        </c:ser>
        <c:ser>
          <c:idx val="2"/>
          <c:order val="2"/>
          <c:tx>
            <c:strRef>
              <c:f>'9. Dynamic Labels'!$B$7</c:f>
              <c:strCache>
                <c:ptCount val="1"/>
                <c:pt idx="0">
                  <c:v>South</c:v>
                </c:pt>
              </c:strCache>
            </c:strRef>
          </c:tx>
          <c:spPr>
            <a:solidFill>
              <a:schemeClr val="accent3"/>
            </a:solidFill>
            <a:ln>
              <a:noFill/>
            </a:ln>
            <a:effectLst/>
          </c:spPr>
          <c:invertIfNegative val="0"/>
          <c:dLbls>
            <c:dLbl>
              <c:idx val="0"/>
              <c:tx>
                <c:rich>
                  <a:bodyPr/>
                  <a:lstStyle/>
                  <a:p>
                    <a:fld id="{C329AE05-4E2C-4C1B-8422-1D9C6261F7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CC89-47F7-B52B-5EBA341EC8A9}"/>
                </c:ext>
              </c:extLst>
            </c:dLbl>
            <c:dLbl>
              <c:idx val="1"/>
              <c:tx>
                <c:rich>
                  <a:bodyPr/>
                  <a:lstStyle/>
                  <a:p>
                    <a:fld id="{BE024DAA-CD03-4E0B-B9A1-A704CDCC32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CC89-47F7-B52B-5EBA341EC8A9}"/>
                </c:ext>
              </c:extLst>
            </c:dLbl>
            <c:dLbl>
              <c:idx val="2"/>
              <c:tx>
                <c:rich>
                  <a:bodyPr/>
                  <a:lstStyle/>
                  <a:p>
                    <a:fld id="{5B18A254-99E8-4F85-8490-1E757EB352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CC89-47F7-B52B-5EBA341EC8A9}"/>
                </c:ext>
              </c:extLst>
            </c:dLbl>
            <c:dLbl>
              <c:idx val="3"/>
              <c:tx>
                <c:rich>
                  <a:bodyPr/>
                  <a:lstStyle/>
                  <a:p>
                    <a:fld id="{50C7A53C-5561-44F4-A5C6-7BEE00BCAD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CC89-47F7-B52B-5EBA341EC8A9}"/>
                </c:ext>
              </c:extLst>
            </c:dLbl>
            <c:dLbl>
              <c:idx val="4"/>
              <c:tx>
                <c:rich>
                  <a:bodyPr/>
                  <a:lstStyle/>
                  <a:p>
                    <a:fld id="{E8266106-7723-4761-A661-D4140ED1A7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CC89-47F7-B52B-5EBA341EC8A9}"/>
                </c:ext>
              </c:extLst>
            </c:dLbl>
            <c:dLbl>
              <c:idx val="5"/>
              <c:tx>
                <c:rich>
                  <a:bodyPr/>
                  <a:lstStyle/>
                  <a:p>
                    <a:fld id="{73E8BBAA-9329-4774-AB32-6BE3657992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CC89-47F7-B52B-5EBA341EC8A9}"/>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'9. Dynamic Labels'!$C$4:$H$4</c:f>
              <c:strCache>
                <c:ptCount val="6"/>
                <c:pt idx="0">
                  <c:v>Jan</c:v>
                </c:pt>
                <c:pt idx="1">
                  <c:v>Feb</c:v>
                </c:pt>
                <c:pt idx="2">
                  <c:v>Mar</c:v>
                </c:pt>
                <c:pt idx="3">
                  <c:v>Apr</c:v>
                </c:pt>
                <c:pt idx="4">
                  <c:v>May</c:v>
                </c:pt>
                <c:pt idx="5">
                  <c:v>Jun</c:v>
                </c:pt>
              </c:strCache>
            </c:strRef>
          </c:cat>
          <c:val>
            <c:numRef>
              <c:f>'9. Dynamic Labels'!$C$7:$H$7</c:f>
              <c:numCache>
                <c:formatCode>"$"#,##0</c:formatCode>
                <c:ptCount val="6"/>
                <c:pt idx="0">
                  <c:v>9950</c:v>
                </c:pt>
                <c:pt idx="1">
                  <c:v>6650</c:v>
                </c:pt>
                <c:pt idx="2">
                  <c:v>7250</c:v>
                </c:pt>
                <c:pt idx="3">
                  <c:v>9200</c:v>
                </c:pt>
                <c:pt idx="4">
                  <c:v>8750</c:v>
                </c:pt>
                <c:pt idx="5">
                  <c:v>7700</c:v>
                </c:pt>
              </c:numCache>
            </c:numRef>
          </c:val>
          <c:extLst>
            <c:ext xmlns:c15="http://schemas.microsoft.com/office/drawing/2012/chart" uri="{02D57815-91ED-43cb-92C2-25804820EDAC}">
              <c15:datalabelsRange>
                <c15:f>'9. Dynamic Labels'!$C$43:$N$43</c15:f>
                <c15:dlblRangeCache>
                  <c:ptCount val="6"/>
                  <c:pt idx="1">
                    <c:v>-33.2%</c:v>
                  </c:pt>
                  <c:pt idx="2">
                    <c:v>9.0%</c:v>
                  </c:pt>
                  <c:pt idx="3">
                    <c:v>26.9%</c:v>
                  </c:pt>
                  <c:pt idx="4">
                    <c:v>-4.9%</c:v>
                  </c:pt>
                  <c:pt idx="5">
                    <c:v>-12.0%</c:v>
                  </c:pt>
                </c15:dlblRangeCache>
              </c15:datalabelsRange>
            </c:ext>
            <c:ext xmlns:c16="http://schemas.microsoft.com/office/drawing/2014/chart" uri="{C3380CC4-5D6E-409C-BE32-E72D297353CC}">
              <c16:uniqueId val="{00000014-CC89-47F7-B52B-5EBA341EC8A9}"/>
            </c:ext>
          </c:extLst>
        </c:ser>
        <c:ser>
          <c:idx val="3"/>
          <c:order val="3"/>
          <c:tx>
            <c:strRef>
              <c:f>'9. Dynamic Labels'!$B$8</c:f>
              <c:strCache>
                <c:ptCount val="1"/>
                <c:pt idx="0">
                  <c:v>West</c:v>
                </c:pt>
              </c:strCache>
            </c:strRef>
          </c:tx>
          <c:spPr>
            <a:solidFill>
              <a:schemeClr val="accent4"/>
            </a:solidFill>
            <a:ln>
              <a:noFill/>
            </a:ln>
            <a:effectLst/>
          </c:spPr>
          <c:invertIfNegative val="0"/>
          <c:dLbls>
            <c:dLbl>
              <c:idx val="0"/>
              <c:tx>
                <c:rich>
                  <a:bodyPr/>
                  <a:lstStyle/>
                  <a:p>
                    <a:fld id="{D880A37C-5FC8-48C9-95DA-E383D80056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CC89-47F7-B52B-5EBA341EC8A9}"/>
                </c:ext>
              </c:extLst>
            </c:dLbl>
            <c:dLbl>
              <c:idx val="1"/>
              <c:tx>
                <c:rich>
                  <a:bodyPr/>
                  <a:lstStyle/>
                  <a:p>
                    <a:fld id="{90BCE008-1F13-4EDC-8900-BE8207150A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CC89-47F7-B52B-5EBA341EC8A9}"/>
                </c:ext>
              </c:extLst>
            </c:dLbl>
            <c:dLbl>
              <c:idx val="2"/>
              <c:tx>
                <c:rich>
                  <a:bodyPr/>
                  <a:lstStyle/>
                  <a:p>
                    <a:fld id="{170BE1BF-93A0-400B-B683-44ABE765D5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CC89-47F7-B52B-5EBA341EC8A9}"/>
                </c:ext>
              </c:extLst>
            </c:dLbl>
            <c:dLbl>
              <c:idx val="3"/>
              <c:tx>
                <c:rich>
                  <a:bodyPr/>
                  <a:lstStyle/>
                  <a:p>
                    <a:fld id="{4A1EE519-3905-48E5-931A-A355CC2AC1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CC89-47F7-B52B-5EBA341EC8A9}"/>
                </c:ext>
              </c:extLst>
            </c:dLbl>
            <c:dLbl>
              <c:idx val="4"/>
              <c:tx>
                <c:rich>
                  <a:bodyPr/>
                  <a:lstStyle/>
                  <a:p>
                    <a:fld id="{A9E2BABE-64F9-4F9E-A897-6D394F4DCD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CC89-47F7-B52B-5EBA341EC8A9}"/>
                </c:ext>
              </c:extLst>
            </c:dLbl>
            <c:dLbl>
              <c:idx val="5"/>
              <c:tx>
                <c:rich>
                  <a:bodyPr/>
                  <a:lstStyle/>
                  <a:p>
                    <a:fld id="{118E44A6-397C-4F92-9235-203F593C19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CC89-47F7-B52B-5EBA341EC8A9}"/>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Labels'!$C$8:$H$8</c:f>
              <c:numCache>
                <c:formatCode>"$"#,##0</c:formatCode>
                <c:ptCount val="6"/>
                <c:pt idx="0">
                  <c:v>2610</c:v>
                </c:pt>
                <c:pt idx="1">
                  <c:v>2650</c:v>
                </c:pt>
                <c:pt idx="2">
                  <c:v>2610</c:v>
                </c:pt>
                <c:pt idx="3">
                  <c:v>2570</c:v>
                </c:pt>
                <c:pt idx="4">
                  <c:v>2570</c:v>
                </c:pt>
                <c:pt idx="5">
                  <c:v>2800</c:v>
                </c:pt>
              </c:numCache>
            </c:numRef>
          </c:val>
          <c:extLst>
            <c:ext xmlns:c15="http://schemas.microsoft.com/office/drawing/2012/chart" uri="{02D57815-91ED-43cb-92C2-25804820EDAC}">
              <c15:datalabelsRange>
                <c15:f>'9. Dynamic Labels'!$C$44:$N$44</c15:f>
                <c15:dlblRangeCache>
                  <c:ptCount val="6"/>
                  <c:pt idx="1">
                    <c:v>1.5%</c:v>
                  </c:pt>
                  <c:pt idx="2">
                    <c:v>-1.5%</c:v>
                  </c:pt>
                  <c:pt idx="3">
                    <c:v>-1.5%</c:v>
                  </c:pt>
                  <c:pt idx="4">
                    <c:v>0.0%</c:v>
                  </c:pt>
                  <c:pt idx="5">
                    <c:v>8.9%</c:v>
                  </c:pt>
                </c15:dlblRangeCache>
              </c15:datalabelsRange>
            </c:ext>
            <c:ext xmlns:c16="http://schemas.microsoft.com/office/drawing/2014/chart" uri="{C3380CC4-5D6E-409C-BE32-E72D297353CC}">
              <c16:uniqueId val="{0000001B-CC89-47F7-B52B-5EBA341EC8A9}"/>
            </c:ext>
          </c:extLst>
        </c:ser>
        <c:dLbls>
          <c:showLegendKey val="0"/>
          <c:showVal val="0"/>
          <c:showCatName val="0"/>
          <c:showSerName val="0"/>
          <c:showPercent val="0"/>
          <c:showBubbleSize val="0"/>
        </c:dLbls>
        <c:gapWidth val="50"/>
        <c:overlap val="100"/>
        <c:axId val="429118744"/>
        <c:axId val="429119528"/>
      </c:barChart>
      <c:lineChart>
        <c:grouping val="standard"/>
        <c:varyColors val="0"/>
        <c:ser>
          <c:idx val="4"/>
          <c:order val="4"/>
          <c:tx>
            <c:strRef>
              <c:f>'9. Dynamic Labels'!$B$9</c:f>
              <c:strCache>
                <c:ptCount val="1"/>
                <c:pt idx="0">
                  <c:v>Total</c:v>
                </c:pt>
              </c:strCache>
            </c:strRef>
          </c:tx>
          <c:spPr>
            <a:ln w="25400" cap="rnd">
              <a:noFill/>
              <a:round/>
            </a:ln>
            <a:effectLst/>
          </c:spPr>
          <c:marker>
            <c:symbol val="none"/>
          </c:marker>
          <c:dLbls>
            <c:dLbl>
              <c:idx val="0"/>
              <c:tx>
                <c:rich>
                  <a:bodyPr/>
                  <a:lstStyle/>
                  <a:p>
                    <a:fld id="{B4A65633-3FBC-4EF2-9422-6C89FAD9B0C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C-CC89-47F7-B52B-5EBA341EC8A9}"/>
                </c:ext>
              </c:extLst>
            </c:dLbl>
            <c:dLbl>
              <c:idx val="1"/>
              <c:tx>
                <c:rich>
                  <a:bodyPr/>
                  <a:lstStyle/>
                  <a:p>
                    <a:fld id="{E022C18D-20DF-413C-894D-6321719F242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CC89-47F7-B52B-5EBA341EC8A9}"/>
                </c:ext>
              </c:extLst>
            </c:dLbl>
            <c:dLbl>
              <c:idx val="2"/>
              <c:tx>
                <c:rich>
                  <a:bodyPr/>
                  <a:lstStyle/>
                  <a:p>
                    <a:fld id="{44787CFA-14A8-4293-8705-5EA731512EF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CC89-47F7-B52B-5EBA341EC8A9}"/>
                </c:ext>
              </c:extLst>
            </c:dLbl>
            <c:dLbl>
              <c:idx val="3"/>
              <c:tx>
                <c:rich>
                  <a:bodyPr/>
                  <a:lstStyle/>
                  <a:p>
                    <a:fld id="{45C368A8-00F0-4D94-BEC7-403C929E207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CC89-47F7-B52B-5EBA341EC8A9}"/>
                </c:ext>
              </c:extLst>
            </c:dLbl>
            <c:dLbl>
              <c:idx val="4"/>
              <c:tx>
                <c:rich>
                  <a:bodyPr/>
                  <a:lstStyle/>
                  <a:p>
                    <a:fld id="{E105763C-BC51-49EA-A1B9-05BE9BE9321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CC89-47F7-B52B-5EBA341EC8A9}"/>
                </c:ext>
              </c:extLst>
            </c:dLbl>
            <c:dLbl>
              <c:idx val="5"/>
              <c:tx>
                <c:rich>
                  <a:bodyPr/>
                  <a:lstStyle/>
                  <a:p>
                    <a:fld id="{9B2782B8-238F-4986-AB94-252578DD56B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CC89-47F7-B52B-5EBA341EC8A9}"/>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Labels'!$C$9:$H$9</c:f>
              <c:numCache>
                <c:formatCode>"$"#,##0</c:formatCode>
                <c:ptCount val="6"/>
                <c:pt idx="0">
                  <c:v>34385</c:v>
                </c:pt>
                <c:pt idx="1">
                  <c:v>28450</c:v>
                </c:pt>
                <c:pt idx="2">
                  <c:v>26185</c:v>
                </c:pt>
                <c:pt idx="3">
                  <c:v>31295</c:v>
                </c:pt>
                <c:pt idx="4">
                  <c:v>33070</c:v>
                </c:pt>
                <c:pt idx="5">
                  <c:v>31325</c:v>
                </c:pt>
              </c:numCache>
            </c:numRef>
          </c:val>
          <c:smooth val="0"/>
          <c:extLst>
            <c:ext xmlns:c15="http://schemas.microsoft.com/office/drawing/2012/chart" uri="{02D57815-91ED-43cb-92C2-25804820EDAC}">
              <c15:datalabelsRange>
                <c15:f>'9. Dynamic Labels'!$C$45:$H$45</c15:f>
                <c15:dlblRangeCache>
                  <c:ptCount val="6"/>
                  <c:pt idx="1">
                    <c:v>-17.3%</c:v>
                  </c:pt>
                  <c:pt idx="2">
                    <c:v>-8.0%</c:v>
                  </c:pt>
                  <c:pt idx="3">
                    <c:v>19.5%</c:v>
                  </c:pt>
                  <c:pt idx="4">
                    <c:v>5.7%</c:v>
                  </c:pt>
                  <c:pt idx="5">
                    <c:v>-5.3%</c:v>
                  </c:pt>
                </c15:dlblRangeCache>
              </c15:datalabelsRange>
            </c:ext>
            <c:ext xmlns:c16="http://schemas.microsoft.com/office/drawing/2014/chart" uri="{C3380CC4-5D6E-409C-BE32-E72D297353CC}">
              <c16:uniqueId val="{00000022-CC89-47F7-B52B-5EBA341EC8A9}"/>
            </c:ext>
          </c:extLst>
        </c:ser>
        <c:dLbls>
          <c:showLegendKey val="0"/>
          <c:showVal val="0"/>
          <c:showCatName val="0"/>
          <c:showSerName val="0"/>
          <c:showPercent val="0"/>
          <c:showBubbleSize val="0"/>
        </c:dLbls>
        <c:marker val="1"/>
        <c:smooth val="0"/>
        <c:axId val="429118744"/>
        <c:axId val="429119528"/>
      </c:lineChart>
      <c:catAx>
        <c:axId val="429118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9119528"/>
        <c:crosses val="autoZero"/>
        <c:auto val="1"/>
        <c:lblAlgn val="ctr"/>
        <c:lblOffset val="100"/>
        <c:noMultiLvlLbl val="0"/>
      </c:catAx>
      <c:valAx>
        <c:axId val="429119528"/>
        <c:scaling>
          <c:orientation val="minMax"/>
        </c:scaling>
        <c:delete val="1"/>
        <c:axPos val="l"/>
        <c:numFmt formatCode="&quot;$&quot;#,##0" sourceLinked="1"/>
        <c:majorTickMark val="none"/>
        <c:minorTickMark val="none"/>
        <c:tickLblPos val="nextTo"/>
        <c:crossAx val="429118744"/>
        <c:crosses val="autoZero"/>
        <c:crossBetween val="between"/>
      </c:valAx>
      <c:spPr>
        <a:noFill/>
        <a:ln>
          <a:noFill/>
        </a:ln>
        <a:effectLst/>
      </c:spPr>
    </c:plotArea>
    <c:legend>
      <c:legendPos val="r"/>
      <c:legendEntry>
        <c:idx val="4"/>
        <c:delete val="1"/>
      </c:legendEntry>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Sales by Region</a:t>
            </a:r>
          </a:p>
        </c:rich>
      </c:tx>
      <c:layout>
        <c:manualLayout>
          <c:xMode val="edge"/>
          <c:yMode val="edge"/>
          <c:x val="0.36908841863517061"/>
          <c:y val="3.73482836258066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4626804461942259E-2"/>
          <c:y val="0.26989575417653794"/>
          <c:w val="0.83769176509186349"/>
          <c:h val="0.62669067151625801"/>
        </c:manualLayout>
      </c:layout>
      <c:barChart>
        <c:barDir val="col"/>
        <c:grouping val="stacked"/>
        <c:varyColors val="0"/>
        <c:ser>
          <c:idx val="0"/>
          <c:order val="0"/>
          <c:tx>
            <c:strRef>
              <c:f>'9. Dynamic Labels'!$B$5</c:f>
              <c:strCache>
                <c:ptCount val="1"/>
                <c:pt idx="0">
                  <c:v>East</c:v>
                </c:pt>
              </c:strCache>
            </c:strRef>
          </c:tx>
          <c:spPr>
            <a:solidFill>
              <a:schemeClr val="accent1">
                <a:shade val="53000"/>
              </a:schemeClr>
            </a:solidFill>
            <a:ln>
              <a:noFill/>
            </a:ln>
            <a:effectLst/>
          </c:spPr>
          <c:invertIfNegative val="0"/>
          <c:dLbls>
            <c:dLbl>
              <c:idx val="0"/>
              <c:tx>
                <c:rich>
                  <a:bodyPr/>
                  <a:lstStyle/>
                  <a:p>
                    <a:fld id="{5225CA5D-8D72-48F8-8F6F-58412D5B18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DC5C-4D8E-9153-88249CF330A8}"/>
                </c:ext>
              </c:extLst>
            </c:dLbl>
            <c:dLbl>
              <c:idx val="1"/>
              <c:tx>
                <c:rich>
                  <a:bodyPr/>
                  <a:lstStyle/>
                  <a:p>
                    <a:fld id="{0603BC5A-8437-4720-9D52-DFBE74C734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DC5C-4D8E-9153-88249CF330A8}"/>
                </c:ext>
              </c:extLst>
            </c:dLbl>
            <c:dLbl>
              <c:idx val="2"/>
              <c:tx>
                <c:rich>
                  <a:bodyPr/>
                  <a:lstStyle/>
                  <a:p>
                    <a:fld id="{B2F41DA1-2252-4DDC-8C36-CED8668ED2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C5C-4D8E-9153-88249CF330A8}"/>
                </c:ext>
              </c:extLst>
            </c:dLbl>
            <c:dLbl>
              <c:idx val="3"/>
              <c:tx>
                <c:rich>
                  <a:bodyPr/>
                  <a:lstStyle/>
                  <a:p>
                    <a:fld id="{17C1B997-080A-4B75-811A-13871C910C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C5C-4D8E-9153-88249CF330A8}"/>
                </c:ext>
              </c:extLst>
            </c:dLbl>
            <c:dLbl>
              <c:idx val="4"/>
              <c:tx>
                <c:rich>
                  <a:bodyPr/>
                  <a:lstStyle/>
                  <a:p>
                    <a:fld id="{4B0273EC-02C2-42D5-9273-5809411858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C5C-4D8E-9153-88249CF330A8}"/>
                </c:ext>
              </c:extLst>
            </c:dLbl>
            <c:dLbl>
              <c:idx val="5"/>
              <c:tx>
                <c:rich>
                  <a:bodyPr/>
                  <a:lstStyle/>
                  <a:p>
                    <a:fld id="{C77071D5-B264-4AC6-9554-415104D1F4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C5C-4D8E-9153-88249CF330A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Labels'!$C$5:$H$5</c:f>
              <c:numCache>
                <c:formatCode>"$"#,##0</c:formatCode>
                <c:ptCount val="6"/>
                <c:pt idx="0">
                  <c:v>8625</c:v>
                </c:pt>
                <c:pt idx="1">
                  <c:v>6750</c:v>
                </c:pt>
                <c:pt idx="2">
                  <c:v>7125</c:v>
                </c:pt>
                <c:pt idx="3">
                  <c:v>7125</c:v>
                </c:pt>
                <c:pt idx="4">
                  <c:v>7750</c:v>
                </c:pt>
                <c:pt idx="5">
                  <c:v>7625</c:v>
                </c:pt>
              </c:numCache>
            </c:numRef>
          </c:val>
          <c:extLst>
            <c:ext xmlns:c15="http://schemas.microsoft.com/office/drawing/2012/chart" uri="{02D57815-91ED-43cb-92C2-25804820EDAC}">
              <c15:datalabelsRange>
                <c15:f>'9. Dynamic Labels'!$C$41:$N$41</c15:f>
                <c15:dlblRangeCache>
                  <c:ptCount val="6"/>
                  <c:pt idx="1">
                    <c:v>-21.7%</c:v>
                  </c:pt>
                  <c:pt idx="2">
                    <c:v>5.6%</c:v>
                  </c:pt>
                  <c:pt idx="3">
                    <c:v>0.0%</c:v>
                  </c:pt>
                  <c:pt idx="4">
                    <c:v>8.8%</c:v>
                  </c:pt>
                  <c:pt idx="5">
                    <c:v>-1.6%</c:v>
                  </c:pt>
                </c15:dlblRangeCache>
              </c15:datalabelsRange>
            </c:ext>
            <c:ext xmlns:c16="http://schemas.microsoft.com/office/drawing/2014/chart" uri="{C3380CC4-5D6E-409C-BE32-E72D297353CC}">
              <c16:uniqueId val="{00000006-DC5C-4D8E-9153-88249CF330A8}"/>
            </c:ext>
          </c:extLst>
        </c:ser>
        <c:ser>
          <c:idx val="1"/>
          <c:order val="1"/>
          <c:tx>
            <c:strRef>
              <c:f>'9. Dynamic Labels'!$B$6</c:f>
              <c:strCache>
                <c:ptCount val="1"/>
                <c:pt idx="0">
                  <c:v>North</c:v>
                </c:pt>
              </c:strCache>
            </c:strRef>
          </c:tx>
          <c:spPr>
            <a:solidFill>
              <a:schemeClr val="accent1">
                <a:shade val="76000"/>
              </a:schemeClr>
            </a:solidFill>
            <a:ln>
              <a:noFill/>
            </a:ln>
            <a:effectLst/>
          </c:spPr>
          <c:invertIfNegative val="0"/>
          <c:dLbls>
            <c:dLbl>
              <c:idx val="0"/>
              <c:tx>
                <c:rich>
                  <a:bodyPr/>
                  <a:lstStyle/>
                  <a:p>
                    <a:fld id="{663FD040-95CF-404E-BD39-A7AE27828F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DC5C-4D8E-9153-88249CF330A8}"/>
                </c:ext>
              </c:extLst>
            </c:dLbl>
            <c:dLbl>
              <c:idx val="1"/>
              <c:tx>
                <c:rich>
                  <a:bodyPr/>
                  <a:lstStyle/>
                  <a:p>
                    <a:fld id="{084E0F4E-C231-48A4-B89D-83A05C8BF4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C5C-4D8E-9153-88249CF330A8}"/>
                </c:ext>
              </c:extLst>
            </c:dLbl>
            <c:dLbl>
              <c:idx val="2"/>
              <c:tx>
                <c:rich>
                  <a:bodyPr/>
                  <a:lstStyle/>
                  <a:p>
                    <a:fld id="{01D1AB76-97F3-497A-AE32-4FEC2D53C7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C5C-4D8E-9153-88249CF330A8}"/>
                </c:ext>
              </c:extLst>
            </c:dLbl>
            <c:dLbl>
              <c:idx val="3"/>
              <c:tx>
                <c:rich>
                  <a:bodyPr/>
                  <a:lstStyle/>
                  <a:p>
                    <a:fld id="{3F5335F3-37B1-40A6-844A-8962549E13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C5C-4D8E-9153-88249CF330A8}"/>
                </c:ext>
              </c:extLst>
            </c:dLbl>
            <c:dLbl>
              <c:idx val="4"/>
              <c:tx>
                <c:rich>
                  <a:bodyPr/>
                  <a:lstStyle/>
                  <a:p>
                    <a:fld id="{BB831FEE-EA90-42BD-A1F2-08C9ACD7BE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C5C-4D8E-9153-88249CF330A8}"/>
                </c:ext>
              </c:extLst>
            </c:dLbl>
            <c:dLbl>
              <c:idx val="5"/>
              <c:tx>
                <c:rich>
                  <a:bodyPr/>
                  <a:lstStyle/>
                  <a:p>
                    <a:fld id="{50CDDA1E-C238-49D7-84B8-97E40F4063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C5C-4D8E-9153-88249CF330A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Labels'!$C$6:$H$6</c:f>
              <c:numCache>
                <c:formatCode>"$"#,##0</c:formatCode>
                <c:ptCount val="6"/>
                <c:pt idx="0">
                  <c:v>13200</c:v>
                </c:pt>
                <c:pt idx="1">
                  <c:v>12400</c:v>
                </c:pt>
                <c:pt idx="2">
                  <c:v>9200</c:v>
                </c:pt>
                <c:pt idx="3">
                  <c:v>12400</c:v>
                </c:pt>
                <c:pt idx="4">
                  <c:v>14000</c:v>
                </c:pt>
                <c:pt idx="5">
                  <c:v>13200</c:v>
                </c:pt>
              </c:numCache>
            </c:numRef>
          </c:val>
          <c:extLst>
            <c:ext xmlns:c15="http://schemas.microsoft.com/office/drawing/2012/chart" uri="{02D57815-91ED-43cb-92C2-25804820EDAC}">
              <c15:datalabelsRange>
                <c15:f>'9. Dynamic Labels'!$C$42:$N$42</c15:f>
                <c15:dlblRangeCache>
                  <c:ptCount val="6"/>
                  <c:pt idx="1">
                    <c:v>-6.1%</c:v>
                  </c:pt>
                  <c:pt idx="2">
                    <c:v>-25.8%</c:v>
                  </c:pt>
                  <c:pt idx="3">
                    <c:v>34.8%</c:v>
                  </c:pt>
                  <c:pt idx="4">
                    <c:v>12.9%</c:v>
                  </c:pt>
                  <c:pt idx="5">
                    <c:v>-5.7%</c:v>
                  </c:pt>
                </c15:dlblRangeCache>
              </c15:datalabelsRange>
            </c:ext>
            <c:ext xmlns:c16="http://schemas.microsoft.com/office/drawing/2014/chart" uri="{C3380CC4-5D6E-409C-BE32-E72D297353CC}">
              <c16:uniqueId val="{0000000D-DC5C-4D8E-9153-88249CF330A8}"/>
            </c:ext>
          </c:extLst>
        </c:ser>
        <c:ser>
          <c:idx val="2"/>
          <c:order val="2"/>
          <c:tx>
            <c:strRef>
              <c:f>'9. Dynamic Labels'!$B$7</c:f>
              <c:strCache>
                <c:ptCount val="1"/>
                <c:pt idx="0">
                  <c:v>South</c:v>
                </c:pt>
              </c:strCache>
            </c:strRef>
          </c:tx>
          <c:spPr>
            <a:solidFill>
              <a:schemeClr val="accent1"/>
            </a:solidFill>
            <a:ln>
              <a:noFill/>
            </a:ln>
            <a:effectLst/>
          </c:spPr>
          <c:invertIfNegative val="0"/>
          <c:dLbls>
            <c:dLbl>
              <c:idx val="0"/>
              <c:tx>
                <c:rich>
                  <a:bodyPr/>
                  <a:lstStyle/>
                  <a:p>
                    <a:fld id="{68688CA8-AC42-4F82-AEB7-A9FC11C733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DC5C-4D8E-9153-88249CF330A8}"/>
                </c:ext>
              </c:extLst>
            </c:dLbl>
            <c:dLbl>
              <c:idx val="1"/>
              <c:tx>
                <c:rich>
                  <a:bodyPr/>
                  <a:lstStyle/>
                  <a:p>
                    <a:fld id="{CF3FE783-7234-4ECF-8F60-8CF002F112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C5C-4D8E-9153-88249CF330A8}"/>
                </c:ext>
              </c:extLst>
            </c:dLbl>
            <c:dLbl>
              <c:idx val="2"/>
              <c:tx>
                <c:rich>
                  <a:bodyPr/>
                  <a:lstStyle/>
                  <a:p>
                    <a:fld id="{13450826-3D57-4BC0-839F-54B6525C1E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C5C-4D8E-9153-88249CF330A8}"/>
                </c:ext>
              </c:extLst>
            </c:dLbl>
            <c:dLbl>
              <c:idx val="3"/>
              <c:tx>
                <c:rich>
                  <a:bodyPr/>
                  <a:lstStyle/>
                  <a:p>
                    <a:fld id="{331ED236-1D4B-445A-BC37-0E824C3CC4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C5C-4D8E-9153-88249CF330A8}"/>
                </c:ext>
              </c:extLst>
            </c:dLbl>
            <c:dLbl>
              <c:idx val="4"/>
              <c:tx>
                <c:rich>
                  <a:bodyPr/>
                  <a:lstStyle/>
                  <a:p>
                    <a:fld id="{37F12FBE-99C4-484D-A2A8-A93F25C6C7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C5C-4D8E-9153-88249CF330A8}"/>
                </c:ext>
              </c:extLst>
            </c:dLbl>
            <c:dLbl>
              <c:idx val="5"/>
              <c:tx>
                <c:rich>
                  <a:bodyPr/>
                  <a:lstStyle/>
                  <a:p>
                    <a:fld id="{CE177991-C89D-496C-BBF3-59E1980BE7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C5C-4D8E-9153-88249CF330A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'9. Dynamic Labels'!$C$4:$H$4</c:f>
              <c:strCache>
                <c:ptCount val="6"/>
                <c:pt idx="0">
                  <c:v>Jan</c:v>
                </c:pt>
                <c:pt idx="1">
                  <c:v>Feb</c:v>
                </c:pt>
                <c:pt idx="2">
                  <c:v>Mar</c:v>
                </c:pt>
                <c:pt idx="3">
                  <c:v>Apr</c:v>
                </c:pt>
                <c:pt idx="4">
                  <c:v>May</c:v>
                </c:pt>
                <c:pt idx="5">
                  <c:v>Jun</c:v>
                </c:pt>
              </c:strCache>
            </c:strRef>
          </c:cat>
          <c:val>
            <c:numRef>
              <c:f>'9. Dynamic Labels'!$C$7:$H$7</c:f>
              <c:numCache>
                <c:formatCode>"$"#,##0</c:formatCode>
                <c:ptCount val="6"/>
                <c:pt idx="0">
                  <c:v>9950</c:v>
                </c:pt>
                <c:pt idx="1">
                  <c:v>6650</c:v>
                </c:pt>
                <c:pt idx="2">
                  <c:v>7250</c:v>
                </c:pt>
                <c:pt idx="3">
                  <c:v>9200</c:v>
                </c:pt>
                <c:pt idx="4">
                  <c:v>8750</c:v>
                </c:pt>
                <c:pt idx="5">
                  <c:v>7700</c:v>
                </c:pt>
              </c:numCache>
            </c:numRef>
          </c:val>
          <c:extLst>
            <c:ext xmlns:c15="http://schemas.microsoft.com/office/drawing/2012/chart" uri="{02D57815-91ED-43cb-92C2-25804820EDAC}">
              <c15:datalabelsRange>
                <c15:f>'9. Dynamic Labels'!$C$43:$N$43</c15:f>
                <c15:dlblRangeCache>
                  <c:ptCount val="6"/>
                  <c:pt idx="1">
                    <c:v>-33.2%</c:v>
                  </c:pt>
                  <c:pt idx="2">
                    <c:v>9.0%</c:v>
                  </c:pt>
                  <c:pt idx="3">
                    <c:v>26.9%</c:v>
                  </c:pt>
                  <c:pt idx="4">
                    <c:v>-4.9%</c:v>
                  </c:pt>
                  <c:pt idx="5">
                    <c:v>-12.0%</c:v>
                  </c:pt>
                </c15:dlblRangeCache>
              </c15:datalabelsRange>
            </c:ext>
            <c:ext xmlns:c16="http://schemas.microsoft.com/office/drawing/2014/chart" uri="{C3380CC4-5D6E-409C-BE32-E72D297353CC}">
              <c16:uniqueId val="{00000014-DC5C-4D8E-9153-88249CF330A8}"/>
            </c:ext>
          </c:extLst>
        </c:ser>
        <c:ser>
          <c:idx val="3"/>
          <c:order val="3"/>
          <c:tx>
            <c:strRef>
              <c:f>'9. Dynamic Labels'!$B$8</c:f>
              <c:strCache>
                <c:ptCount val="1"/>
                <c:pt idx="0">
                  <c:v>West</c:v>
                </c:pt>
              </c:strCache>
            </c:strRef>
          </c:tx>
          <c:spPr>
            <a:solidFill>
              <a:schemeClr val="accent1">
                <a:tint val="77000"/>
              </a:schemeClr>
            </a:solidFill>
            <a:ln>
              <a:noFill/>
            </a:ln>
            <a:effectLst/>
          </c:spPr>
          <c:invertIfNegative val="0"/>
          <c:dLbls>
            <c:dLbl>
              <c:idx val="0"/>
              <c:tx>
                <c:rich>
                  <a:bodyPr/>
                  <a:lstStyle/>
                  <a:p>
                    <a:fld id="{A852D9C0-676D-4E0A-8466-4668F0FD9E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DC5C-4D8E-9153-88249CF330A8}"/>
                </c:ext>
              </c:extLst>
            </c:dLbl>
            <c:dLbl>
              <c:idx val="1"/>
              <c:tx>
                <c:rich>
                  <a:bodyPr/>
                  <a:lstStyle/>
                  <a:p>
                    <a:fld id="{E81D458C-C4C4-4B32-9007-8C79261BDA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C5C-4D8E-9153-88249CF330A8}"/>
                </c:ext>
              </c:extLst>
            </c:dLbl>
            <c:dLbl>
              <c:idx val="2"/>
              <c:tx>
                <c:rich>
                  <a:bodyPr/>
                  <a:lstStyle/>
                  <a:p>
                    <a:fld id="{60BECB10-DBD4-40A7-852D-F92894D9A0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C5C-4D8E-9153-88249CF330A8}"/>
                </c:ext>
              </c:extLst>
            </c:dLbl>
            <c:dLbl>
              <c:idx val="3"/>
              <c:tx>
                <c:rich>
                  <a:bodyPr/>
                  <a:lstStyle/>
                  <a:p>
                    <a:fld id="{4FC269DE-A813-422D-8C0E-56B0C33EDF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C5C-4D8E-9153-88249CF330A8}"/>
                </c:ext>
              </c:extLst>
            </c:dLbl>
            <c:dLbl>
              <c:idx val="4"/>
              <c:tx>
                <c:rich>
                  <a:bodyPr/>
                  <a:lstStyle/>
                  <a:p>
                    <a:fld id="{54EBAA5F-51A3-48B5-AB2F-7C6107AFE1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C5C-4D8E-9153-88249CF330A8}"/>
                </c:ext>
              </c:extLst>
            </c:dLbl>
            <c:dLbl>
              <c:idx val="5"/>
              <c:tx>
                <c:rich>
                  <a:bodyPr/>
                  <a:lstStyle/>
                  <a:p>
                    <a:fld id="{674386AE-6481-490E-86FB-5F25309A48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C5C-4D8E-9153-88249CF330A8}"/>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Labels'!$C$8:$H$8</c:f>
              <c:numCache>
                <c:formatCode>"$"#,##0</c:formatCode>
                <c:ptCount val="6"/>
                <c:pt idx="0">
                  <c:v>2610</c:v>
                </c:pt>
                <c:pt idx="1">
                  <c:v>2650</c:v>
                </c:pt>
                <c:pt idx="2">
                  <c:v>2610</c:v>
                </c:pt>
                <c:pt idx="3">
                  <c:v>2570</c:v>
                </c:pt>
                <c:pt idx="4">
                  <c:v>2570</c:v>
                </c:pt>
                <c:pt idx="5">
                  <c:v>2800</c:v>
                </c:pt>
              </c:numCache>
            </c:numRef>
          </c:val>
          <c:extLst>
            <c:ext xmlns:c15="http://schemas.microsoft.com/office/drawing/2012/chart" uri="{02D57815-91ED-43cb-92C2-25804820EDAC}">
              <c15:datalabelsRange>
                <c15:f>'9. Dynamic Labels'!$C$44:$N$44</c15:f>
                <c15:dlblRangeCache>
                  <c:ptCount val="6"/>
                  <c:pt idx="1">
                    <c:v>1.5%</c:v>
                  </c:pt>
                  <c:pt idx="2">
                    <c:v>-1.5%</c:v>
                  </c:pt>
                  <c:pt idx="3">
                    <c:v>-1.5%</c:v>
                  </c:pt>
                  <c:pt idx="4">
                    <c:v>0.0%</c:v>
                  </c:pt>
                  <c:pt idx="5">
                    <c:v>8.9%</c:v>
                  </c:pt>
                </c15:dlblRangeCache>
              </c15:datalabelsRange>
            </c:ext>
            <c:ext xmlns:c16="http://schemas.microsoft.com/office/drawing/2014/chart" uri="{C3380CC4-5D6E-409C-BE32-E72D297353CC}">
              <c16:uniqueId val="{0000001B-DC5C-4D8E-9153-88249CF330A8}"/>
            </c:ext>
          </c:extLst>
        </c:ser>
        <c:dLbls>
          <c:showLegendKey val="0"/>
          <c:showVal val="0"/>
          <c:showCatName val="0"/>
          <c:showSerName val="0"/>
          <c:showPercent val="0"/>
          <c:showBubbleSize val="0"/>
        </c:dLbls>
        <c:gapWidth val="50"/>
        <c:overlap val="100"/>
        <c:axId val="429118744"/>
        <c:axId val="429119528"/>
      </c:barChart>
      <c:lineChart>
        <c:grouping val="standard"/>
        <c:varyColors val="0"/>
        <c:ser>
          <c:idx val="4"/>
          <c:order val="4"/>
          <c:tx>
            <c:strRef>
              <c:f>'9. Dynamic Labels'!$B$9</c:f>
              <c:strCache>
                <c:ptCount val="1"/>
                <c:pt idx="0">
                  <c:v>Total</c:v>
                </c:pt>
              </c:strCache>
            </c:strRef>
          </c:tx>
          <c:spPr>
            <a:ln w="25400" cap="rnd">
              <a:noFill/>
              <a:round/>
            </a:ln>
            <a:effectLst/>
          </c:spPr>
          <c:marker>
            <c:symbol val="none"/>
          </c:marker>
          <c:dLbls>
            <c:dLbl>
              <c:idx val="0"/>
              <c:tx>
                <c:rich>
                  <a:bodyPr/>
                  <a:lstStyle/>
                  <a:p>
                    <a:fld id="{AB636893-2E83-454F-82C4-3FA82F49E3D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C-DC5C-4D8E-9153-88249CF330A8}"/>
                </c:ext>
              </c:extLst>
            </c:dLbl>
            <c:dLbl>
              <c:idx val="1"/>
              <c:tx>
                <c:rich>
                  <a:bodyPr/>
                  <a:lstStyle/>
                  <a:p>
                    <a:fld id="{72A4CBB4-3774-4CD8-B062-F62EA44BBE9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C5C-4D8E-9153-88249CF330A8}"/>
                </c:ext>
              </c:extLst>
            </c:dLbl>
            <c:dLbl>
              <c:idx val="2"/>
              <c:tx>
                <c:rich>
                  <a:bodyPr/>
                  <a:lstStyle/>
                  <a:p>
                    <a:fld id="{BD9FD31C-2600-4D90-828D-33AC690F490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C5C-4D8E-9153-88249CF330A8}"/>
                </c:ext>
              </c:extLst>
            </c:dLbl>
            <c:dLbl>
              <c:idx val="3"/>
              <c:tx>
                <c:rich>
                  <a:bodyPr/>
                  <a:lstStyle/>
                  <a:p>
                    <a:fld id="{62BD6A91-44DA-471B-B57A-BB4003EBFB9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C5C-4D8E-9153-88249CF330A8}"/>
                </c:ext>
              </c:extLst>
            </c:dLbl>
            <c:dLbl>
              <c:idx val="4"/>
              <c:tx>
                <c:rich>
                  <a:bodyPr/>
                  <a:lstStyle/>
                  <a:p>
                    <a:fld id="{82A626A6-3C1D-480F-92DF-777D622DA0D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C5C-4D8E-9153-88249CF330A8}"/>
                </c:ext>
              </c:extLst>
            </c:dLbl>
            <c:dLbl>
              <c:idx val="5"/>
              <c:tx>
                <c:rich>
                  <a:bodyPr/>
                  <a:lstStyle/>
                  <a:p>
                    <a:fld id="{2C7CE5B1-DE3C-4390-BEB9-B9DF6C4CA70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C5C-4D8E-9153-88249CF330A8}"/>
                </c:ext>
              </c:extLst>
            </c:dLbl>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'9. Dynamic Labels'!$C$4:$H$4</c:f>
              <c:strCache>
                <c:ptCount val="6"/>
                <c:pt idx="0">
                  <c:v>Jan</c:v>
                </c:pt>
                <c:pt idx="1">
                  <c:v>Feb</c:v>
                </c:pt>
                <c:pt idx="2">
                  <c:v>Mar</c:v>
                </c:pt>
                <c:pt idx="3">
                  <c:v>Apr</c:v>
                </c:pt>
                <c:pt idx="4">
                  <c:v>May</c:v>
                </c:pt>
                <c:pt idx="5">
                  <c:v>Jun</c:v>
                </c:pt>
              </c:strCache>
            </c:strRef>
          </c:cat>
          <c:val>
            <c:numRef>
              <c:f>'9. Dynamic Labels'!$C$9:$H$9</c:f>
              <c:numCache>
                <c:formatCode>"$"#,##0</c:formatCode>
                <c:ptCount val="6"/>
                <c:pt idx="0">
                  <c:v>34385</c:v>
                </c:pt>
                <c:pt idx="1">
                  <c:v>28450</c:v>
                </c:pt>
                <c:pt idx="2">
                  <c:v>26185</c:v>
                </c:pt>
                <c:pt idx="3">
                  <c:v>31295</c:v>
                </c:pt>
                <c:pt idx="4">
                  <c:v>33070</c:v>
                </c:pt>
                <c:pt idx="5">
                  <c:v>31325</c:v>
                </c:pt>
              </c:numCache>
            </c:numRef>
          </c:val>
          <c:smooth val="0"/>
          <c:extLst>
            <c:ext xmlns:c15="http://schemas.microsoft.com/office/drawing/2012/chart" uri="{02D57815-91ED-43cb-92C2-25804820EDAC}">
              <c15:datalabelsRange>
                <c15:f>'9. Dynamic Labels'!$C$45:$H$45</c15:f>
                <c15:dlblRangeCache>
                  <c:ptCount val="6"/>
                  <c:pt idx="1">
                    <c:v>-17.3%</c:v>
                  </c:pt>
                  <c:pt idx="2">
                    <c:v>-8.0%</c:v>
                  </c:pt>
                  <c:pt idx="3">
                    <c:v>19.5%</c:v>
                  </c:pt>
                  <c:pt idx="4">
                    <c:v>5.7%</c:v>
                  </c:pt>
                  <c:pt idx="5">
                    <c:v>-5.3%</c:v>
                  </c:pt>
                </c15:dlblRangeCache>
              </c15:datalabelsRange>
            </c:ext>
            <c:ext xmlns:c16="http://schemas.microsoft.com/office/drawing/2014/chart" uri="{C3380CC4-5D6E-409C-BE32-E72D297353CC}">
              <c16:uniqueId val="{00000022-DC5C-4D8E-9153-88249CF330A8}"/>
            </c:ext>
          </c:extLst>
        </c:ser>
        <c:dLbls>
          <c:showLegendKey val="0"/>
          <c:showVal val="0"/>
          <c:showCatName val="0"/>
          <c:showSerName val="0"/>
          <c:showPercent val="0"/>
          <c:showBubbleSize val="0"/>
        </c:dLbls>
        <c:marker val="1"/>
        <c:smooth val="0"/>
        <c:axId val="429118744"/>
        <c:axId val="429119528"/>
      </c:lineChart>
      <c:catAx>
        <c:axId val="429118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9119528"/>
        <c:crosses val="autoZero"/>
        <c:auto val="1"/>
        <c:lblAlgn val="ctr"/>
        <c:lblOffset val="100"/>
        <c:noMultiLvlLbl val="0"/>
      </c:catAx>
      <c:valAx>
        <c:axId val="429119528"/>
        <c:scaling>
          <c:orientation val="minMax"/>
        </c:scaling>
        <c:delete val="1"/>
        <c:axPos val="l"/>
        <c:numFmt formatCode="&quot;$&quot;#,##0" sourceLinked="1"/>
        <c:majorTickMark val="none"/>
        <c:minorTickMark val="none"/>
        <c:tickLblPos val="nextTo"/>
        <c:crossAx val="429118744"/>
        <c:crosses val="autoZero"/>
        <c:crossBetween val="between"/>
      </c:valAx>
      <c:spPr>
        <a:noFill/>
        <a:ln>
          <a:noFill/>
        </a:ln>
        <a:effectLst/>
      </c:spPr>
    </c:plotArea>
    <c:legend>
      <c:legendPos val="r"/>
      <c:legendEntry>
        <c:idx val="4"/>
        <c:delete val="1"/>
      </c:legendEntry>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'10. Comparative Distribution'!$N$55</c:f>
              <c:strCache>
                <c:ptCount val="1"/>
                <c:pt idx="0">
                  <c:v>Range</c:v>
                </c:pt>
              </c:strCache>
            </c:strRef>
          </c:tx>
          <c:spPr>
            <a:ln w="28575">
              <a:noFill/>
            </a:ln>
          </c:spP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A68A-4697-9925-0DC3B6FD083C}"/>
            </c:ext>
          </c:extLst>
        </c:ser>
        <c:ser>
          <c:idx val="1"/>
          <c:order val="1"/>
          <c:tx>
            <c:strRef>
              <c:f>'10. Comparative Distribution'!$D$55</c:f>
              <c:strCache>
                <c:ptCount val="1"/>
                <c:pt idx="0">
                  <c:v>Segment 1</c:v>
                </c:pt>
              </c:strCache>
            </c:strRef>
          </c:tx>
          <c:spPr>
            <a:ln w="28575">
              <a:noFill/>
            </a:ln>
          </c:spP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A68A-4697-9925-0DC3B6FD083C}"/>
            </c:ext>
          </c:extLst>
        </c:ser>
        <c:ser>
          <c:idx val="2"/>
          <c:order val="2"/>
          <c:tx>
            <c:strRef>
              <c:f>'10. Comparative Distribution'!$E$55</c:f>
              <c:strCache>
                <c:ptCount val="1"/>
                <c:pt idx="0">
                  <c:v>Segment 2</c:v>
                </c:pt>
              </c:strCache>
            </c:strRef>
          </c:tx>
          <c:spPr>
            <a:ln w="28575">
              <a:noFill/>
            </a:ln>
          </c:spP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A68A-4697-9925-0DC3B6FD083C}"/>
            </c:ext>
          </c:extLst>
        </c:ser>
        <c:ser>
          <c:idx val="3"/>
          <c:order val="3"/>
          <c:tx>
            <c:strRef>
              <c:f>'10. Comparative Distribution'!$F$55</c:f>
              <c:strCache>
                <c:ptCount val="1"/>
                <c:pt idx="0">
                  <c:v>Segment 3</c:v>
                </c:pt>
              </c:strCache>
            </c:strRef>
          </c:tx>
          <c:spPr>
            <a:ln w="28575">
              <a:noFill/>
            </a:ln>
          </c:spP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A68A-4697-9925-0DC3B6FD083C}"/>
            </c:ext>
          </c:extLst>
        </c:ser>
        <c:ser>
          <c:idx val="4"/>
          <c:order val="4"/>
          <c:tx>
            <c:strRef>
              <c:f>'10. Comparative Distribution'!$G$55</c:f>
              <c:strCache>
                <c:ptCount val="1"/>
                <c:pt idx="0">
                  <c:v>Segment 4</c:v>
                </c:pt>
              </c:strCache>
            </c:strRef>
          </c:tx>
          <c:spPr>
            <a:ln w="28575">
              <a:noFill/>
            </a:ln>
          </c:spP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A68A-4697-9925-0DC3B6FD083C}"/>
            </c:ext>
          </c:extLst>
        </c:ser>
        <c:ser>
          <c:idx val="5"/>
          <c:order val="5"/>
          <c:tx>
            <c:strRef>
              <c:f>'10. Comparative Distribution'!$H$55</c:f>
              <c:strCache>
                <c:ptCount val="1"/>
                <c:pt idx="0">
                  <c:v>Segment 5</c:v>
                </c:pt>
              </c:strCache>
            </c:strRef>
          </c:tx>
          <c:spPr>
            <a:ln w="28575">
              <a:noFill/>
            </a:ln>
          </c:spP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A68A-4697-9925-0DC3B6FD083C}"/>
            </c:ext>
          </c:extLst>
        </c:ser>
        <c:ser>
          <c:idx val="6"/>
          <c:order val="6"/>
          <c:tx>
            <c:strRef>
              <c:f>'10. Comparative Distribution'!$K$55</c:f>
              <c:strCache>
                <c:ptCount val="1"/>
                <c:pt idx="0">
                  <c:v>X Item Label</c:v>
                </c:pt>
              </c:strCache>
            </c:strRef>
          </c:tx>
          <c:spPr>
            <a:ln w="28575">
              <a:noFill/>
            </a:ln>
          </c:spP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6-A68A-4697-9925-0DC3B6FD083C}"/>
            </c:ext>
          </c:extLst>
        </c:ser>
        <c:ser>
          <c:idx val="7"/>
          <c:order val="7"/>
          <c:tx>
            <c:strRef>
              <c:f>'10. Comparative Distribution'!$L$55</c:f>
              <c:strCache>
                <c:ptCount val="1"/>
                <c:pt idx="0">
                  <c:v>Segment 1 Label</c:v>
                </c:pt>
              </c:strCache>
            </c:strRef>
          </c:tx>
          <c:spPr>
            <a:ln w="28575">
              <a:noFill/>
            </a:ln>
          </c:spP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7-A68A-4697-9925-0DC3B6FD083C}"/>
            </c:ext>
          </c:extLst>
        </c:ser>
        <c:dLbls>
          <c:showLegendKey val="0"/>
          <c:showVal val="0"/>
          <c:showCatName val="0"/>
          <c:showSerName val="0"/>
          <c:showPercent val="0"/>
          <c:showBubbleSize val="0"/>
        </c:dLbls>
        <c:axId val="526840191"/>
        <c:axId val="1"/>
      </c:scatterChart>
      <c:valAx>
        <c:axId val="526840191"/>
        <c:scaling>
          <c:orientation val="minMax"/>
        </c:scaling>
        <c:delete val="0"/>
        <c:axPos val="b"/>
        <c:numFmt formatCode="&quot;$&quot;#,##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
        <c:crosses val="autoZero"/>
        <c:crossBetween val="midCat"/>
      </c:valAx>
      <c:valAx>
        <c:axId val="1"/>
        <c:scaling>
          <c:orientation val="minMax"/>
        </c:scaling>
        <c:delete val="0"/>
        <c:axPos val="l"/>
        <c:majorGridlines/>
        <c:numFmt formatCode="General" sourceLinked="1"/>
        <c:majorTickMark val="out"/>
        <c:minorTickMark val="none"/>
        <c:tickLblPos val="nextTo"/>
        <c:crossAx val="526840191"/>
        <c:crosses val="autoZero"/>
        <c:crossBetween val="midCat"/>
      </c:valAx>
    </c:plotArea>
    <c:legend>
      <c:legendPos val="r"/>
      <c:layout>
        <c:manualLayout>
          <c:xMode val="edge"/>
          <c:yMode val="edge"/>
          <c:x val="0.79406296131895016"/>
          <c:y val="0.23189146977236047"/>
          <c:w val="0.18699776222186879"/>
          <c:h val="0.69277576594492696"/>
        </c:manualLayout>
      </c:layout>
      <c:overlay val="0"/>
    </c:legend>
    <c:plotVisOnly val="1"/>
    <c:dispBlanksAs val="gap"/>
    <c:showDLblsOverMax val="0"/>
  </c:chart>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DC6E-4C40-AE73-5E0991EEDC5B}"/>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DC6E-4C40-AE73-5E0991EEDC5B}"/>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DC6E-4C40-AE73-5E0991EEDC5B}"/>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DC6E-4C40-AE73-5E0991EEDC5B}"/>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DC6E-4C40-AE73-5E0991EEDC5B}"/>
            </c:ext>
          </c:extLst>
        </c:ser>
        <c:ser>
          <c:idx val="1"/>
          <c:order val="5"/>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DC6E-4C40-AE73-5E0991EEDC5B}"/>
            </c:ext>
          </c:extLst>
        </c:ser>
        <c:ser>
          <c:idx val="6"/>
          <c:order val="6"/>
          <c:tx>
            <c:strRef>
              <c:f>'10. Comparative Distribution'!$K$55</c:f>
              <c:strCache>
                <c:ptCount val="1"/>
                <c:pt idx="0">
                  <c:v>X Item Label</c:v>
                </c:pt>
              </c:strCache>
            </c:strRef>
          </c:tx>
          <c:spPr>
            <a:ln>
              <a:noFill/>
            </a:ln>
          </c:spPr>
          <c:marker>
            <c:symbol val="none"/>
          </c:marke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6-DC6E-4C40-AE73-5E0991EEDC5B}"/>
            </c:ext>
          </c:extLst>
        </c:ser>
        <c:ser>
          <c:idx val="7"/>
          <c:order val="7"/>
          <c:tx>
            <c:strRef>
              <c:f>'10. Comparative Distribution'!$L$55</c:f>
              <c:strCache>
                <c:ptCount val="1"/>
                <c:pt idx="0">
                  <c:v>Segment 1 Label</c:v>
                </c:pt>
              </c:strCache>
            </c:strRef>
          </c:tx>
          <c:spPr>
            <a:ln>
              <a:noFill/>
            </a:ln>
          </c:spPr>
          <c:marker>
            <c:symbol val="none"/>
          </c:marke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7-DC6E-4C40-AE73-5E0991EEDC5B}"/>
            </c:ext>
          </c:extLst>
        </c:ser>
        <c:dLbls>
          <c:showLegendKey val="0"/>
          <c:showVal val="0"/>
          <c:showCatName val="0"/>
          <c:showSerName val="0"/>
          <c:showPercent val="0"/>
          <c:showBubbleSize val="0"/>
        </c:dLbls>
        <c:axId val="526833119"/>
        <c:axId val="1"/>
      </c:scatterChart>
      <c:valAx>
        <c:axId val="526833119"/>
        <c:scaling>
          <c:orientation val="minMax"/>
        </c:scaling>
        <c:delete val="0"/>
        <c:axPos val="b"/>
        <c:numFmt formatCode="&quot;$&quot;#,##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
        <c:crosses val="autoZero"/>
        <c:crossBetween val="midCat"/>
      </c:valAx>
      <c:valAx>
        <c:axId val="1"/>
        <c:scaling>
          <c:orientation val="minMax"/>
        </c:scaling>
        <c:delete val="0"/>
        <c:axPos val="l"/>
        <c:majorGridlines/>
        <c:numFmt formatCode="General" sourceLinked="1"/>
        <c:majorTickMark val="out"/>
        <c:minorTickMark val="none"/>
        <c:tickLblPos val="nextTo"/>
        <c:crossAx val="526833119"/>
        <c:crosses val="autoZero"/>
        <c:crossBetween val="midCat"/>
      </c:valAx>
    </c:plotArea>
    <c:legend>
      <c:legendPos val="r"/>
      <c:layout>
        <c:manualLayout>
          <c:xMode val="edge"/>
          <c:yMode val="edge"/>
          <c:x val="0.76289666761530539"/>
          <c:y val="0.2312214220047478"/>
          <c:w val="0.21951911217349818"/>
          <c:h val="0.69077399823918406"/>
        </c:manualLayout>
      </c:layout>
      <c:overlay val="0"/>
    </c:legend>
    <c:plotVisOnly val="1"/>
    <c:dispBlanksAs val="gap"/>
    <c:showDLblsOverMax val="0"/>
  </c:chart>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1157-4748-B341-73345AE118DB}"/>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1157-4748-B341-73345AE118DB}"/>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1157-4748-B341-73345AE118DB}"/>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1157-4748-B341-73345AE118DB}"/>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1157-4748-B341-73345AE118DB}"/>
            </c:ext>
          </c:extLst>
        </c:ser>
        <c:ser>
          <c:idx val="1"/>
          <c:order val="5"/>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1157-4748-B341-73345AE118DB}"/>
            </c:ext>
          </c:extLst>
        </c:ser>
        <c:ser>
          <c:idx val="6"/>
          <c:order val="6"/>
          <c:tx>
            <c:strRef>
              <c:f>'10. Comparative Distribution'!$K$55</c:f>
              <c:strCache>
                <c:ptCount val="1"/>
                <c:pt idx="0">
                  <c:v>X Item Label</c:v>
                </c:pt>
              </c:strCache>
            </c:strRef>
          </c:tx>
          <c:spPr>
            <a:ln>
              <a:noFill/>
            </a:ln>
          </c:spPr>
          <c:marker>
            <c:symbol val="none"/>
          </c:marke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6-1157-4748-B341-73345AE118DB}"/>
            </c:ext>
          </c:extLst>
        </c:ser>
        <c:ser>
          <c:idx val="7"/>
          <c:order val="7"/>
          <c:tx>
            <c:strRef>
              <c:f>'10. Comparative Distribution'!$L$55</c:f>
              <c:strCache>
                <c:ptCount val="1"/>
                <c:pt idx="0">
                  <c:v>Segment 1 Label</c:v>
                </c:pt>
              </c:strCache>
            </c:strRef>
          </c:tx>
          <c:spPr>
            <a:ln>
              <a:noFill/>
            </a:ln>
          </c:spPr>
          <c:marker>
            <c:symbol val="none"/>
          </c:marke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7-1157-4748-B341-73345AE118DB}"/>
            </c:ext>
          </c:extLst>
        </c:ser>
        <c:dLbls>
          <c:showLegendKey val="0"/>
          <c:showVal val="0"/>
          <c:showCatName val="0"/>
          <c:showSerName val="0"/>
          <c:showPercent val="0"/>
          <c:showBubbleSize val="0"/>
        </c:dLbls>
        <c:axId val="526835199"/>
        <c:axId val="1"/>
      </c:scatterChart>
      <c:valAx>
        <c:axId val="526835199"/>
        <c:scaling>
          <c:orientation val="minMax"/>
          <c:max val="1000"/>
          <c:min val="0"/>
        </c:scaling>
        <c:delete val="0"/>
        <c:axPos val="b"/>
        <c:numFmt formatCode="&quot;$&quot;#,##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
        <c:crosses val="autoZero"/>
        <c:crossBetween val="midCat"/>
        <c:majorUnit val="500"/>
      </c:valAx>
      <c:valAx>
        <c:axId val="1"/>
        <c:scaling>
          <c:orientation val="minMax"/>
          <c:max val="10.5"/>
          <c:min val="0.5"/>
        </c:scaling>
        <c:delete val="1"/>
        <c:axPos val="l"/>
        <c:majorGridlines>
          <c:spPr>
            <a:ln>
              <a:solidFill>
                <a:schemeClr val="bg1">
                  <a:lumMod val="85000"/>
                </a:schemeClr>
              </a:solidFill>
            </a:ln>
          </c:spPr>
        </c:majorGridlines>
        <c:numFmt formatCode="General" sourceLinked="1"/>
        <c:majorTickMark val="out"/>
        <c:minorTickMark val="none"/>
        <c:tickLblPos val="nextTo"/>
        <c:crossAx val="526835199"/>
        <c:crosses val="autoZero"/>
        <c:crossBetween val="midCat"/>
        <c:majorUnit val="1"/>
      </c:valAx>
    </c:plotArea>
    <c:legend>
      <c:legendPos val="r"/>
      <c:layout>
        <c:manualLayout>
          <c:xMode val="edge"/>
          <c:yMode val="edge"/>
          <c:x val="0.76154161136732079"/>
          <c:y val="0.22899282640020596"/>
          <c:w val="0.21951911217349818"/>
          <c:h val="0.69277576594492696"/>
        </c:manualLayout>
      </c:layout>
      <c:overlay val="0"/>
    </c:legend>
    <c:plotVisOnly val="1"/>
    <c:dispBlanksAs val="gap"/>
    <c:showDLblsOverMax val="0"/>
  </c:chart>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manualLayout>
          <c:layoutTarget val="inner"/>
          <c:xMode val="edge"/>
          <c:yMode val="edge"/>
          <c:x val="0.14136574074074074"/>
          <c:y val="0.19432888597258677"/>
          <c:w val="0.56262066200058325"/>
          <c:h val="0.68969123651210262"/>
        </c:manualLayout>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BEA2-4ABA-86CF-B47AFA9E12CA}"/>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BEA2-4ABA-86CF-B47AFA9E12CA}"/>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BEA2-4ABA-86CF-B47AFA9E12CA}"/>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BEA2-4ABA-86CF-B47AFA9E12CA}"/>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BEA2-4ABA-86CF-B47AFA9E12CA}"/>
            </c:ext>
          </c:extLst>
        </c:ser>
        <c:ser>
          <c:idx val="1"/>
          <c:order val="5"/>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BEA2-4ABA-86CF-B47AFA9E12CA}"/>
            </c:ext>
          </c:extLst>
        </c:ser>
        <c:ser>
          <c:idx val="6"/>
          <c:order val="6"/>
          <c:tx>
            <c:strRef>
              <c:f>'10. Comparative Distribution'!$K$55</c:f>
              <c:strCache>
                <c:ptCount val="1"/>
                <c:pt idx="0">
                  <c:v>X Item Label</c:v>
                </c:pt>
              </c:strCache>
            </c:strRef>
          </c:tx>
          <c:spPr>
            <a:ln>
              <a:noFill/>
            </a:ln>
          </c:spPr>
          <c:marker>
            <c:symbol val="none"/>
          </c:marker>
          <c:dLbls>
            <c:dLbl>
              <c:idx val="0"/>
              <c:tx>
                <c:strRef>
                  <c:f>'10. Comparative Distribution'!$B$56</c:f>
                  <c:strCache>
                    <c:ptCount val="1"/>
                    <c:pt idx="0">
                      <c:v>Product 3</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{29E0F9A7-7984-49C5-9C3A-1660D755A26E}</c15:txfldGUID>
                      <c15:f>'10. Comparative Distribution'!$B$56</c15:f>
                      <c15:dlblFieldTableCache>
                        <c:ptCount val="1"/>
                        <c:pt idx="0">
                          <c:v>Product 3</c:v>
                        </c:pt>
                      </c15:dlblFieldTableCache>
                    </c15:dlblFTEntry>
                  </c15:dlblFieldTable>
                  <c15:showDataLabelsRange val="0"/>
                </c:ext>
                <c:ext xmlns:c16="http://schemas.microsoft.com/office/drawing/2014/chart" uri="{C3380CC4-5D6E-409C-BE32-E72D297353CC}">
                  <c16:uniqueId val="{00000006-BEA2-4ABA-86CF-B47AFA9E12CA}"/>
                </c:ext>
              </c:extLst>
            </c:dLbl>
            <c:dLbl>
              <c:idx val="1"/>
              <c:tx>
                <c:strRef>
                  <c:f>'10. Comparative Distribution'!$B$57</c:f>
                  <c:strCache>
                    <c:ptCount val="1"/>
                    <c:pt idx="0">
                      <c:v>Product 10</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{AB1C4347-CD18-436E-BAD5-F30E0CED3D4E}</c15:txfldGUID>
                      <c15:f>'10. Comparative Distribution'!$B$57</c15:f>
                      <c15:dlblFieldTableCache>
                        <c:ptCount val="1"/>
                        <c:pt idx="0">
                          <c:v>Product 10</c:v>
                        </c:pt>
                      </c15:dlblFieldTableCache>
                    </c15:dlblFTEntry>
                  </c15:dlblFieldTable>
                  <c15:showDataLabelsRange val="0"/>
                </c:ext>
                <c:ext xmlns:c16="http://schemas.microsoft.com/office/drawing/2014/chart" uri="{C3380CC4-5D6E-409C-BE32-E72D297353CC}">
                  <c16:uniqueId val="{00000007-BEA2-4ABA-86CF-B47AFA9E12CA}"/>
                </c:ext>
              </c:extLst>
            </c:dLbl>
            <c:dLbl>
              <c:idx val="2"/>
              <c:tx>
                <c:strRef>
                  <c:f>'10. Comparative Distribution'!$B$58</c:f>
                  <c:strCache>
                    <c:ptCount val="1"/>
                    <c:pt idx="0">
                      <c:v>Product 4</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{DBE92BEE-EC40-4A24-9696-5031A550C92A}</c15:txfldGUID>
                      <c15:f>'10. Comparative Distribution'!$B$58</c15:f>
                      <c15:dlblFieldTableCache>
                        <c:ptCount val="1"/>
                        <c:pt idx="0">
                          <c:v>Product 4</c:v>
                        </c:pt>
                      </c15:dlblFieldTableCache>
                    </c15:dlblFTEntry>
                  </c15:dlblFieldTable>
                  <c15:showDataLabelsRange val="0"/>
                </c:ext>
                <c:ext xmlns:c16="http://schemas.microsoft.com/office/drawing/2014/chart" uri="{C3380CC4-5D6E-409C-BE32-E72D297353CC}">
                  <c16:uniqueId val="{00000008-BEA2-4ABA-86CF-B47AFA9E12CA}"/>
                </c:ext>
              </c:extLst>
            </c:dLbl>
            <c:dLbl>
              <c:idx val="3"/>
              <c:tx>
                <c:strRef>
                  <c:f>'10. Comparative Distribution'!$B$59</c:f>
                  <c:strCache>
                    <c:ptCount val="1"/>
                    <c:pt idx="0">
                      <c:v>Product 7</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{2ED7ED91-5995-4260-B1D7-CD34AA37A770}</c15:txfldGUID>
                      <c15:f>'10. Comparative Distribution'!$B$59</c15:f>
                      <c15:dlblFieldTableCache>
                        <c:ptCount val="1"/>
                        <c:pt idx="0">
                          <c:v>Product 7</c:v>
                        </c:pt>
                      </c15:dlblFieldTableCache>
                    </c15:dlblFTEntry>
                  </c15:dlblFieldTable>
                  <c15:showDataLabelsRange val="0"/>
                </c:ext>
                <c:ext xmlns:c16="http://schemas.microsoft.com/office/drawing/2014/chart" uri="{C3380CC4-5D6E-409C-BE32-E72D297353CC}">
                  <c16:uniqueId val="{00000009-BEA2-4ABA-86CF-B47AFA9E12CA}"/>
                </c:ext>
              </c:extLst>
            </c:dLbl>
            <c:dLbl>
              <c:idx val="4"/>
              <c:tx>
                <c:strRef>
                  <c:f>'10. Comparative Distribution'!$B$60</c:f>
                  <c:strCache>
                    <c:ptCount val="1"/>
                    <c:pt idx="0">
                      <c:v>Product 5</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{57375D3B-9C66-4427-B1BC-DFF1466B47E3}</c15:txfldGUID>
                      <c15:f>'10. Comparative Distribution'!$B$60</c15:f>
                      <c15:dlblFieldTableCache>
                        <c:ptCount val="1"/>
                        <c:pt idx="0">
                          <c:v>Product 5</c:v>
                        </c:pt>
                      </c15:dlblFieldTableCache>
                    </c15:dlblFTEntry>
                  </c15:dlblFieldTable>
                  <c15:showDataLabelsRange val="0"/>
                </c:ext>
                <c:ext xmlns:c16="http://schemas.microsoft.com/office/drawing/2014/chart" uri="{C3380CC4-5D6E-409C-BE32-E72D297353CC}">
                  <c16:uniqueId val="{0000000A-BEA2-4ABA-86CF-B47AFA9E12CA}"/>
                </c:ext>
              </c:extLst>
            </c:dLbl>
            <c:dLbl>
              <c:idx val="5"/>
              <c:tx>
                <c:strRef>
                  <c:f>'10. Comparative Distribution'!$B$61</c:f>
                  <c:strCache>
                    <c:ptCount val="1"/>
                    <c:pt idx="0">
                      <c:v>Product 2</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{1DF0E39A-2099-40DE-AC08-9DA139B30304}</c15:txfldGUID>
                      <c15:f>'10. Comparative Distribution'!$B$61</c15:f>
                      <c15:dlblFieldTableCache>
                        <c:ptCount val="1"/>
                        <c:pt idx="0">
                          <c:v>Product 2</c:v>
                        </c:pt>
                      </c15:dlblFieldTableCache>
                    </c15:dlblFTEntry>
                  </c15:dlblFieldTable>
                  <c15:showDataLabelsRange val="0"/>
                </c:ext>
                <c:ext xmlns:c16="http://schemas.microsoft.com/office/drawing/2014/chart" uri="{C3380CC4-5D6E-409C-BE32-E72D297353CC}">
                  <c16:uniqueId val="{0000000B-BEA2-4ABA-86CF-B47AFA9E12CA}"/>
                </c:ext>
              </c:extLst>
            </c:dLbl>
            <c:dLbl>
              <c:idx val="6"/>
              <c:tx>
                <c:strRef>
                  <c:f>'10. Comparative Distribution'!$B$62</c:f>
                  <c:strCache>
                    <c:ptCount val="1"/>
                    <c:pt idx="0">
                      <c:v>Product 1</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{ED731491-EBF5-41C5-B26A-5CFB80A41024}</c15:txfldGUID>
                      <c15:f>'10. Comparative Distribution'!$B$62</c15:f>
                      <c15:dlblFieldTableCache>
                        <c:ptCount val="1"/>
                        <c:pt idx="0">
                          <c:v>Product 1</c:v>
                        </c:pt>
                      </c15:dlblFieldTableCache>
                    </c15:dlblFTEntry>
                  </c15:dlblFieldTable>
                  <c15:showDataLabelsRange val="0"/>
                </c:ext>
                <c:ext xmlns:c16="http://schemas.microsoft.com/office/drawing/2014/chart" uri="{C3380CC4-5D6E-409C-BE32-E72D297353CC}">
                  <c16:uniqueId val="{0000000C-BEA2-4ABA-86CF-B47AFA9E12CA}"/>
                </c:ext>
              </c:extLst>
            </c:dLbl>
            <c:dLbl>
              <c:idx val="7"/>
              <c:tx>
                <c:strRef>
                  <c:f>'10. Comparative Distribution'!$B$63</c:f>
                  <c:strCache>
                    <c:ptCount val="1"/>
                    <c:pt idx="0">
                      <c:v>Product 8</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{BBD6C6B7-B4B2-4F38-BB40-C1AEC0831757}</c15:txfldGUID>
                      <c15:f>'10. Comparative Distribution'!$B$63</c15:f>
                      <c15:dlblFieldTableCache>
                        <c:ptCount val="1"/>
                        <c:pt idx="0">
                          <c:v>Product 8</c:v>
                        </c:pt>
                      </c15:dlblFieldTableCache>
                    </c15:dlblFTEntry>
                  </c15:dlblFieldTable>
                  <c15:showDataLabelsRange val="0"/>
                </c:ext>
                <c:ext xmlns:c16="http://schemas.microsoft.com/office/drawing/2014/chart" uri="{C3380CC4-5D6E-409C-BE32-E72D297353CC}">
                  <c16:uniqueId val="{0000000D-BEA2-4ABA-86CF-B47AFA9E12CA}"/>
                </c:ext>
              </c:extLst>
            </c:dLbl>
            <c:dLbl>
              <c:idx val="8"/>
              <c:tx>
                <c:strRef>
                  <c:f>'10. Comparative Distribution'!$B$64</c:f>
                  <c:strCache>
                    <c:ptCount val="1"/>
                    <c:pt idx="0">
                      <c:v>Product 9</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{924495D5-3207-4AC3-A0C9-2EBC893FEB05}</c15:txfldGUID>
                      <c15:f>'10. Comparative Distribution'!$B$64</c15:f>
                      <c15:dlblFieldTableCache>
                        <c:ptCount val="1"/>
                        <c:pt idx="0">
                          <c:v>Product 9</c:v>
                        </c:pt>
                      </c15:dlblFieldTableCache>
                    </c15:dlblFTEntry>
                  </c15:dlblFieldTable>
                  <c15:showDataLabelsRange val="0"/>
                </c:ext>
                <c:ext xmlns:c16="http://schemas.microsoft.com/office/drawing/2014/chart" uri="{C3380CC4-5D6E-409C-BE32-E72D297353CC}">
                  <c16:uniqueId val="{0000000E-BEA2-4ABA-86CF-B47AFA9E12CA}"/>
                </c:ext>
              </c:extLst>
            </c:dLbl>
            <c:dLbl>
              <c:idx val="9"/>
              <c:tx>
                <c:strRef>
                  <c:f>'10. Comparative Distribution'!$B$65</c:f>
                  <c:strCache>
                    <c:ptCount val="1"/>
                    <c:pt idx="0">
                      <c:v>Product 6</c:v>
                    </c:pt>
                  </c:strCache>
                </c:strRef>
              </c:tx>
              <c:spPr/>
              <c:txPr>
                <a:bodyPr/>
                <a:lstStyle/>
                <a:p>
                  <a:pPr>
                    <a:defRPr sz="1100" b="0" i="0" strike="noStrike">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{35DFDCBB-8682-42E9-9DA4-924E9896DE9C}</c15:txfldGUID>
                      <c15:f>'10. Comparative Distribution'!$B$65</c15:f>
                      <c15:dlblFieldTableCache>
                        <c:ptCount val="1"/>
                        <c:pt idx="0">
                          <c:v>Product 6</c:v>
                        </c:pt>
                      </c15:dlblFieldTableCache>
                    </c15:dlblFTEntry>
                  </c15:dlblFieldTable>
                  <c15:showDataLabelsRange val="0"/>
                </c:ext>
                <c:ext xmlns:c16="http://schemas.microsoft.com/office/drawing/2014/chart" uri="{C3380CC4-5D6E-409C-BE32-E72D297353CC}">
                  <c16:uniqueId val="{0000000F-BEA2-4ABA-86CF-B47AFA9E12CA}"/>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0-BEA2-4ABA-86CF-B47AFA9E12CA}"/>
            </c:ext>
          </c:extLst>
        </c:ser>
        <c:ser>
          <c:idx val="7"/>
          <c:order val="7"/>
          <c:tx>
            <c:strRef>
              <c:f>'10. Comparative Distribution'!$L$55</c:f>
              <c:strCache>
                <c:ptCount val="1"/>
                <c:pt idx="0">
                  <c:v>Segment 1 Label</c:v>
                </c:pt>
              </c:strCache>
            </c:strRef>
          </c:tx>
          <c:spPr>
            <a:ln>
              <a:noFill/>
            </a:ln>
          </c:spPr>
          <c:marker>
            <c:symbol val="none"/>
          </c:marker>
          <c:dLbls>
            <c:dLbl>
              <c:idx val="0"/>
              <c:tx>
                <c:strRef>
                  <c:f>'10. Comparative Distribution'!$L$56</c:f>
                  <c:strCache>
                    <c:ptCount val="1"/>
                    <c:pt idx="0">
                      <c:v> $875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{83FDAD6A-D8BA-40F7-9F62-E96CB979B5F2}</c15:txfldGUID>
                      <c15:f>'10. Comparative Distribution'!$L$56</c15:f>
                      <c15:dlblFieldTableCache>
                        <c:ptCount val="1"/>
                        <c:pt idx="0">
                          <c:v> $875 </c:v>
                        </c:pt>
                      </c15:dlblFieldTableCache>
                    </c15:dlblFTEntry>
                  </c15:dlblFieldTable>
                  <c15:showDataLabelsRange val="0"/>
                </c:ext>
                <c:ext xmlns:c16="http://schemas.microsoft.com/office/drawing/2014/chart" uri="{C3380CC4-5D6E-409C-BE32-E72D297353CC}">
                  <c16:uniqueId val="{00000011-BEA2-4ABA-86CF-B47AFA9E12CA}"/>
                </c:ext>
              </c:extLst>
            </c:dLbl>
            <c:dLbl>
              <c:idx val="1"/>
              <c:tx>
                <c:strRef>
                  <c:f>'10. Comparative Distribution'!$L$57</c:f>
                  <c:strCache>
                    <c:ptCount val="1"/>
                    <c:pt idx="0">
                      <c:v> $843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{F337C6D3-31DB-4577-97A6-04E6654DFD0F}</c15:txfldGUID>
                      <c15:f>'10. Comparative Distribution'!$L$57</c15:f>
                      <c15:dlblFieldTableCache>
                        <c:ptCount val="1"/>
                        <c:pt idx="0">
                          <c:v> $843 </c:v>
                        </c:pt>
                      </c15:dlblFieldTableCache>
                    </c15:dlblFTEntry>
                  </c15:dlblFieldTable>
                  <c15:showDataLabelsRange val="0"/>
                </c:ext>
                <c:ext xmlns:c16="http://schemas.microsoft.com/office/drawing/2014/chart" uri="{C3380CC4-5D6E-409C-BE32-E72D297353CC}">
                  <c16:uniqueId val="{00000012-BEA2-4ABA-86CF-B47AFA9E12CA}"/>
                </c:ext>
              </c:extLst>
            </c:dLbl>
            <c:dLbl>
              <c:idx val="2"/>
              <c:tx>
                <c:strRef>
                  <c:f>'10. Comparative Distribution'!$L$58</c:f>
                  <c:strCache>
                    <c:ptCount val="1"/>
                    <c:pt idx="0">
                      <c:v> $621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{21DE24A7-5ED3-44A0-89FB-E054447B42AF}</c15:txfldGUID>
                      <c15:f>'10. Comparative Distribution'!$L$58</c15:f>
                      <c15:dlblFieldTableCache>
                        <c:ptCount val="1"/>
                        <c:pt idx="0">
                          <c:v> $621 </c:v>
                        </c:pt>
                      </c15:dlblFieldTableCache>
                    </c15:dlblFTEntry>
                  </c15:dlblFieldTable>
                  <c15:showDataLabelsRange val="0"/>
                </c:ext>
                <c:ext xmlns:c16="http://schemas.microsoft.com/office/drawing/2014/chart" uri="{C3380CC4-5D6E-409C-BE32-E72D297353CC}">
                  <c16:uniqueId val="{00000013-BEA2-4ABA-86CF-B47AFA9E12CA}"/>
                </c:ext>
              </c:extLst>
            </c:dLbl>
            <c:dLbl>
              <c:idx val="3"/>
              <c:tx>
                <c:strRef>
                  <c:f>'10. Comparative Distribution'!$L$59</c:f>
                  <c:strCache>
                    <c:ptCount val="1"/>
                    <c:pt idx="0">
                      <c:v> $553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{721EE17D-F39C-43CA-96C9-8A4DAF6AA7B1}</c15:txfldGUID>
                      <c15:f>'10. Comparative Distribution'!$L$59</c15:f>
                      <c15:dlblFieldTableCache>
                        <c:ptCount val="1"/>
                        <c:pt idx="0">
                          <c:v> $553 </c:v>
                        </c:pt>
                      </c15:dlblFieldTableCache>
                    </c15:dlblFTEntry>
                  </c15:dlblFieldTable>
                  <c15:showDataLabelsRange val="0"/>
                </c:ext>
                <c:ext xmlns:c16="http://schemas.microsoft.com/office/drawing/2014/chart" uri="{C3380CC4-5D6E-409C-BE32-E72D297353CC}">
                  <c16:uniqueId val="{00000014-BEA2-4ABA-86CF-B47AFA9E12CA}"/>
                </c:ext>
              </c:extLst>
            </c:dLbl>
            <c:dLbl>
              <c:idx val="4"/>
              <c:tx>
                <c:strRef>
                  <c:f>'10. Comparative Distribution'!$L$60</c:f>
                  <c:strCache>
                    <c:ptCount val="1"/>
                    <c:pt idx="0">
                      <c:v> $529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{1AD06F34-A724-447D-8D14-DF5C9B7332EB}</c15:txfldGUID>
                      <c15:f>'10. Comparative Distribution'!$L$60</c15:f>
                      <c15:dlblFieldTableCache>
                        <c:ptCount val="1"/>
                        <c:pt idx="0">
                          <c:v> $529 </c:v>
                        </c:pt>
                      </c15:dlblFieldTableCache>
                    </c15:dlblFTEntry>
                  </c15:dlblFieldTable>
                  <c15:showDataLabelsRange val="0"/>
                </c:ext>
                <c:ext xmlns:c16="http://schemas.microsoft.com/office/drawing/2014/chart" uri="{C3380CC4-5D6E-409C-BE32-E72D297353CC}">
                  <c16:uniqueId val="{00000015-BEA2-4ABA-86CF-B47AFA9E12CA}"/>
                </c:ext>
              </c:extLst>
            </c:dLbl>
            <c:dLbl>
              <c:idx val="5"/>
              <c:tx>
                <c:strRef>
                  <c:f>'10. Comparative Distribution'!$L$61</c:f>
                  <c:strCache>
                    <c:ptCount val="1"/>
                    <c:pt idx="0">
                      <c:v> $392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{EAF43427-DA01-4B2F-8FFB-2E1B89958F50}</c15:txfldGUID>
                      <c15:f>'10. Comparative Distribution'!$L$61</c15:f>
                      <c15:dlblFieldTableCache>
                        <c:ptCount val="1"/>
                        <c:pt idx="0">
                          <c:v> $392 </c:v>
                        </c:pt>
                      </c15:dlblFieldTableCache>
                    </c15:dlblFTEntry>
                  </c15:dlblFieldTable>
                  <c15:showDataLabelsRange val="0"/>
                </c:ext>
                <c:ext xmlns:c16="http://schemas.microsoft.com/office/drawing/2014/chart" uri="{C3380CC4-5D6E-409C-BE32-E72D297353CC}">
                  <c16:uniqueId val="{00000016-BEA2-4ABA-86CF-B47AFA9E12CA}"/>
                </c:ext>
              </c:extLst>
            </c:dLbl>
            <c:dLbl>
              <c:idx val="6"/>
              <c:tx>
                <c:strRef>
                  <c:f>'10. Comparative Distribution'!$L$62</c:f>
                  <c:strCache>
                    <c:ptCount val="1"/>
                    <c:pt idx="0">
                      <c:v> $322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{0D1CAC95-3ECE-4683-9BE3-E04A9EE41752}</c15:txfldGUID>
                      <c15:f>'10. Comparative Distribution'!$L$62</c15:f>
                      <c15:dlblFieldTableCache>
                        <c:ptCount val="1"/>
                        <c:pt idx="0">
                          <c:v> $322 </c:v>
                        </c:pt>
                      </c15:dlblFieldTableCache>
                    </c15:dlblFTEntry>
                  </c15:dlblFieldTable>
                  <c15:showDataLabelsRange val="0"/>
                </c:ext>
                <c:ext xmlns:c16="http://schemas.microsoft.com/office/drawing/2014/chart" uri="{C3380CC4-5D6E-409C-BE32-E72D297353CC}">
                  <c16:uniqueId val="{00000017-BEA2-4ABA-86CF-B47AFA9E12CA}"/>
                </c:ext>
              </c:extLst>
            </c:dLbl>
            <c:dLbl>
              <c:idx val="7"/>
              <c:tx>
                <c:strRef>
                  <c:f>'10. Comparative Distribution'!$L$63</c:f>
                  <c:strCache>
                    <c:ptCount val="1"/>
                    <c:pt idx="0">
                      <c:v> $210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{5F1CA5AB-F89D-4AD8-BD6F-2B8360838D1F}</c15:txfldGUID>
                      <c15:f>'10. Comparative Distribution'!$L$63</c15:f>
                      <c15:dlblFieldTableCache>
                        <c:ptCount val="1"/>
                        <c:pt idx="0">
                          <c:v> $210 </c:v>
                        </c:pt>
                      </c15:dlblFieldTableCache>
                    </c15:dlblFTEntry>
                  </c15:dlblFieldTable>
                  <c15:showDataLabelsRange val="0"/>
                </c:ext>
                <c:ext xmlns:c16="http://schemas.microsoft.com/office/drawing/2014/chart" uri="{C3380CC4-5D6E-409C-BE32-E72D297353CC}">
                  <c16:uniqueId val="{00000018-BEA2-4ABA-86CF-B47AFA9E12CA}"/>
                </c:ext>
              </c:extLst>
            </c:dLbl>
            <c:dLbl>
              <c:idx val="8"/>
              <c:tx>
                <c:strRef>
                  <c:f>'10. Comparative Distribution'!$L$64</c:f>
                  <c:strCache>
                    <c:ptCount val="1"/>
                    <c:pt idx="0">
                      <c:v> $119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{C8D3404B-A40C-4B8F-B9E1-ACFA93BAC823}</c15:txfldGUID>
                      <c15:f>'10. Comparative Distribution'!$L$64</c15:f>
                      <c15:dlblFieldTableCache>
                        <c:ptCount val="1"/>
                        <c:pt idx="0">
                          <c:v> $119 </c:v>
                        </c:pt>
                      </c15:dlblFieldTableCache>
                    </c15:dlblFTEntry>
                  </c15:dlblFieldTable>
                  <c15:showDataLabelsRange val="0"/>
                </c:ext>
                <c:ext xmlns:c16="http://schemas.microsoft.com/office/drawing/2014/chart" uri="{C3380CC4-5D6E-409C-BE32-E72D297353CC}">
                  <c16:uniqueId val="{00000019-BEA2-4ABA-86CF-B47AFA9E12CA}"/>
                </c:ext>
              </c:extLst>
            </c:dLbl>
            <c:dLbl>
              <c:idx val="9"/>
              <c:tx>
                <c:strRef>
                  <c:f>'10. Comparative Distribution'!$L$65</c:f>
                  <c:strCache>
                    <c:ptCount val="1"/>
                    <c:pt idx="0">
                      <c:v> $110 </c:v>
                    </c:pt>
                  </c:strCache>
                </c:strRef>
              </c:tx>
              <c:spPr/>
              <c:txPr>
                <a:bodyPr/>
                <a:lstStyle/>
                <a:p>
                  <a:pPr>
                    <a:defRPr sz="1100" b="0" i="0" strike="noStrike">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{59F3C0BD-8638-4FC7-AC9E-546860008B5C}</c15:txfldGUID>
                      <c15:f>'10. Comparative Distribution'!$L$65</c15:f>
                      <c15:dlblFieldTableCache>
                        <c:ptCount val="1"/>
                        <c:pt idx="0">
                          <c:v> $110 </c:v>
                        </c:pt>
                      </c15:dlblFieldTableCache>
                    </c15:dlblFTEntry>
                  </c15:dlblFieldTable>
                  <c15:showDataLabelsRange val="0"/>
                </c:ext>
                <c:ext xmlns:c16="http://schemas.microsoft.com/office/drawing/2014/chart" uri="{C3380CC4-5D6E-409C-BE32-E72D297353CC}">
                  <c16:uniqueId val="{0000001A-BEA2-4ABA-86CF-B47AFA9E12CA}"/>
                </c:ext>
              </c:extLst>
            </c:dLbl>
            <c:spPr>
              <a:noFill/>
              <a:ln>
                <a:noFill/>
              </a:ln>
              <a:effectLst/>
            </c:sp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B-BEA2-4ABA-86CF-B47AFA9E12CA}"/>
            </c:ext>
          </c:extLst>
        </c:ser>
        <c:dLbls>
          <c:showLegendKey val="0"/>
          <c:showVal val="0"/>
          <c:showCatName val="0"/>
          <c:showSerName val="0"/>
          <c:showPercent val="0"/>
          <c:showBubbleSize val="0"/>
        </c:dLbls>
        <c:axId val="526841855"/>
        <c:axId val="1"/>
      </c:scatterChart>
      <c:valAx>
        <c:axId val="526841855"/>
        <c:scaling>
          <c:orientation val="minMax"/>
          <c:max val="1000"/>
          <c:min val="0"/>
        </c:scaling>
        <c:delete val="0"/>
        <c:axPos val="b"/>
        <c:numFmt formatCode="&quot;$&quot;#,##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
        <c:crosses val="autoZero"/>
        <c:crossBetween val="midCat"/>
        <c:majorUnit val="500"/>
      </c:valAx>
      <c:valAx>
        <c:axId val="1"/>
        <c:scaling>
          <c:orientation val="minMax"/>
          <c:max val="10.5"/>
          <c:min val="0.5"/>
        </c:scaling>
        <c:delete val="1"/>
        <c:axPos val="l"/>
        <c:majorGridlines>
          <c:spPr>
            <a:ln>
              <a:solidFill>
                <a:schemeClr val="bg1">
                  <a:lumMod val="85000"/>
                </a:schemeClr>
              </a:solidFill>
            </a:ln>
          </c:spPr>
        </c:majorGridlines>
        <c:numFmt formatCode="General" sourceLinked="1"/>
        <c:majorTickMark val="out"/>
        <c:minorTickMark val="none"/>
        <c:tickLblPos val="nextTo"/>
        <c:crossAx val="526841855"/>
        <c:crosses val="autoZero"/>
        <c:crossBetween val="midCat"/>
        <c:majorUnit val="1"/>
      </c:valAx>
    </c:plotArea>
    <c:legend>
      <c:legendPos val="r"/>
      <c:layout>
        <c:manualLayout>
          <c:xMode val="edge"/>
          <c:yMode val="edge"/>
          <c:x val="0.76154161136732079"/>
          <c:y val="0.22899282640020596"/>
          <c:w val="0.21951911217349818"/>
          <c:h val="0.69277576594492696"/>
        </c:manualLayout>
      </c:layout>
      <c:overlay val="0"/>
    </c:legend>
    <c:plotVisOnly val="1"/>
    <c:dispBlanksAs val="gap"/>
    <c:showDLblsOverMax val="0"/>
  </c:chart>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200" b="1" i="0" baseline="0">
                <a:solidFill>
                  <a:schemeClr val="tx1">
                    <a:lumMod val="65000"/>
                    <a:lumOff val="35000"/>
                  </a:schemeClr>
                </a:solidFill>
                <a:effectLst/>
              </a:rPr>
              <a:t>Average Price: </a:t>
            </a:r>
            <a:r>
              <a:rPr lang="en-US" sz="1200" b="1" i="0" baseline="0">
                <a:solidFill>
                  <a:schemeClr val="accent1"/>
                </a:solidFill>
                <a:effectLst/>
              </a:rPr>
              <a:t>Segment 1</a:t>
            </a:r>
            <a:r>
              <a:rPr lang="en-US" sz="1200" b="1" i="0" baseline="0">
                <a:effectLst/>
              </a:rPr>
              <a:t> </a:t>
            </a:r>
            <a:r>
              <a:rPr lang="en-US" sz="1200" b="1" i="0" baseline="0">
                <a:solidFill>
                  <a:schemeClr val="tx1">
                    <a:lumMod val="65000"/>
                    <a:lumOff val="35000"/>
                  </a:schemeClr>
                </a:solidFill>
                <a:effectLst/>
              </a:rPr>
              <a:t>vs.</a:t>
            </a:r>
            <a:r>
              <a:rPr lang="en-US" sz="1200" b="1" i="0" baseline="0">
                <a:effectLst/>
              </a:rPr>
              <a:t> </a:t>
            </a:r>
            <a:r>
              <a:rPr lang="en-US" sz="1200" b="1" i="0" baseline="0">
                <a:solidFill>
                  <a:schemeClr val="bg1">
                    <a:lumMod val="65000"/>
                  </a:schemeClr>
                </a:solidFill>
                <a:effectLst/>
              </a:rPr>
              <a:t>All Customer Segments</a:t>
            </a:r>
            <a:endParaRPr lang="en-US" sz="1200">
              <a:solidFill>
                <a:schemeClr val="bg1">
                  <a:lumMod val="65000"/>
                </a:schemeClr>
              </a:solidFill>
              <a:effectLst/>
            </a:endParaRPr>
          </a:p>
        </c:rich>
      </c:tx>
      <c:layout>
        <c:manualLayout>
          <c:xMode val="edge"/>
          <c:yMode val="edge"/>
          <c:x val="2.2870370370370371E-2"/>
          <c:y val="1.3888747777495554E-2"/>
        </c:manualLayout>
      </c:layout>
      <c:overlay val="0"/>
    </c:title>
    <c:autoTitleDeleted val="0"/>
    <c:plotArea>
      <c:layout>
        <c:manualLayout>
          <c:layoutTarget val="inner"/>
          <c:xMode val="edge"/>
          <c:yMode val="edge"/>
          <c:x val="0.14136574074074074"/>
          <c:y val="0.16192147856517936"/>
          <c:w val="0.79873177311169441"/>
          <c:h val="0.72672827354913971"/>
        </c:manualLayout>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0F52-495D-933F-C0D63794B280}"/>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0F52-495D-933F-C0D63794B280}"/>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0F52-495D-933F-C0D63794B280}"/>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0F52-495D-933F-C0D63794B280}"/>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0F52-495D-933F-C0D63794B280}"/>
            </c:ext>
          </c:extLst>
        </c:ser>
        <c:ser>
          <c:idx val="1"/>
          <c:order val="5"/>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0F52-495D-933F-C0D63794B280}"/>
            </c:ext>
          </c:extLst>
        </c:ser>
        <c:ser>
          <c:idx val="6"/>
          <c:order val="6"/>
          <c:tx>
            <c:strRef>
              <c:f>'10. Comparative Distribution'!$K$55</c:f>
              <c:strCache>
                <c:ptCount val="1"/>
                <c:pt idx="0">
                  <c:v>X Item Label</c:v>
                </c:pt>
              </c:strCache>
            </c:strRef>
          </c:tx>
          <c:spPr>
            <a:ln>
              <a:noFill/>
            </a:ln>
          </c:spPr>
          <c:marker>
            <c:symbol val="none"/>
          </c:marker>
          <c:dLbls>
            <c:dLbl>
              <c:idx val="0"/>
              <c:tx>
                <c:strRef>
                  <c:f>'10. Comparative Distribution'!$B$56</c:f>
                  <c:strCache>
                    <c:ptCount val="1"/>
                    <c:pt idx="0">
                      <c:v>Product 3</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{F03D94DF-F91D-42A9-A8C7-DAFB5B58959D}</c15:txfldGUID>
                      <c15:f>'10. Comparative Distribution'!$B$56</c15:f>
                      <c15:dlblFieldTableCache>
                        <c:ptCount val="1"/>
                        <c:pt idx="0">
                          <c:v>Product 3</c:v>
                        </c:pt>
                      </c15:dlblFieldTableCache>
                    </c15:dlblFTEntry>
                  </c15:dlblFieldTable>
                  <c15:showDataLabelsRange val="0"/>
                </c:ext>
                <c:ext xmlns:c16="http://schemas.microsoft.com/office/drawing/2014/chart" uri="{C3380CC4-5D6E-409C-BE32-E72D297353CC}">
                  <c16:uniqueId val="{00000006-0F52-495D-933F-C0D63794B280}"/>
                </c:ext>
              </c:extLst>
            </c:dLbl>
            <c:dLbl>
              <c:idx val="1"/>
              <c:tx>
                <c:strRef>
                  <c:f>'10. Comparative Distribution'!$B$57</c:f>
                  <c:strCache>
                    <c:ptCount val="1"/>
                    <c:pt idx="0">
                      <c:v>Product 10</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{CD43290A-5B11-4FBE-B45A-E4E688FDB8CA}</c15:txfldGUID>
                      <c15:f>'10. Comparative Distribution'!$B$57</c15:f>
                      <c15:dlblFieldTableCache>
                        <c:ptCount val="1"/>
                        <c:pt idx="0">
                          <c:v>Product 10</c:v>
                        </c:pt>
                      </c15:dlblFieldTableCache>
                    </c15:dlblFTEntry>
                  </c15:dlblFieldTable>
                  <c15:showDataLabelsRange val="0"/>
                </c:ext>
                <c:ext xmlns:c16="http://schemas.microsoft.com/office/drawing/2014/chart" uri="{C3380CC4-5D6E-409C-BE32-E72D297353CC}">
                  <c16:uniqueId val="{00000007-0F52-495D-933F-C0D63794B280}"/>
                </c:ext>
              </c:extLst>
            </c:dLbl>
            <c:dLbl>
              <c:idx val="2"/>
              <c:tx>
                <c:strRef>
                  <c:f>'10. Comparative Distribution'!$B$58</c:f>
                  <c:strCache>
                    <c:ptCount val="1"/>
                    <c:pt idx="0">
                      <c:v>Product 4</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{B45430DA-D41F-462E-AB88-9A3956753239}</c15:txfldGUID>
                      <c15:f>'10. Comparative Distribution'!$B$58</c15:f>
                      <c15:dlblFieldTableCache>
                        <c:ptCount val="1"/>
                        <c:pt idx="0">
                          <c:v>Product 4</c:v>
                        </c:pt>
                      </c15:dlblFieldTableCache>
                    </c15:dlblFTEntry>
                  </c15:dlblFieldTable>
                  <c15:showDataLabelsRange val="0"/>
                </c:ext>
                <c:ext xmlns:c16="http://schemas.microsoft.com/office/drawing/2014/chart" uri="{C3380CC4-5D6E-409C-BE32-E72D297353CC}">
                  <c16:uniqueId val="{00000008-0F52-495D-933F-C0D63794B280}"/>
                </c:ext>
              </c:extLst>
            </c:dLbl>
            <c:dLbl>
              <c:idx val="3"/>
              <c:tx>
                <c:strRef>
                  <c:f>'10. Comparative Distribution'!$B$59</c:f>
                  <c:strCache>
                    <c:ptCount val="1"/>
                    <c:pt idx="0">
                      <c:v>Product 7</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{5483C9D7-2BFC-4A1E-AB21-74DAEB283685}</c15:txfldGUID>
                      <c15:f>'10. Comparative Distribution'!$B$59</c15:f>
                      <c15:dlblFieldTableCache>
                        <c:ptCount val="1"/>
                        <c:pt idx="0">
                          <c:v>Product 7</c:v>
                        </c:pt>
                      </c15:dlblFieldTableCache>
                    </c15:dlblFTEntry>
                  </c15:dlblFieldTable>
                  <c15:showDataLabelsRange val="0"/>
                </c:ext>
                <c:ext xmlns:c16="http://schemas.microsoft.com/office/drawing/2014/chart" uri="{C3380CC4-5D6E-409C-BE32-E72D297353CC}">
                  <c16:uniqueId val="{00000009-0F52-495D-933F-C0D63794B280}"/>
                </c:ext>
              </c:extLst>
            </c:dLbl>
            <c:dLbl>
              <c:idx val="4"/>
              <c:tx>
                <c:strRef>
                  <c:f>'10. Comparative Distribution'!$B$60</c:f>
                  <c:strCache>
                    <c:ptCount val="1"/>
                    <c:pt idx="0">
                      <c:v>Product 5</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{6E2E8392-2DAC-462C-992E-5F04EBA4877B}</c15:txfldGUID>
                      <c15:f>'10. Comparative Distribution'!$B$60</c15:f>
                      <c15:dlblFieldTableCache>
                        <c:ptCount val="1"/>
                        <c:pt idx="0">
                          <c:v>Product 5</c:v>
                        </c:pt>
                      </c15:dlblFieldTableCache>
                    </c15:dlblFTEntry>
                  </c15:dlblFieldTable>
                  <c15:showDataLabelsRange val="0"/>
                </c:ext>
                <c:ext xmlns:c16="http://schemas.microsoft.com/office/drawing/2014/chart" uri="{C3380CC4-5D6E-409C-BE32-E72D297353CC}">
                  <c16:uniqueId val="{0000000A-0F52-495D-933F-C0D63794B280}"/>
                </c:ext>
              </c:extLst>
            </c:dLbl>
            <c:dLbl>
              <c:idx val="5"/>
              <c:tx>
                <c:strRef>
                  <c:f>'10. Comparative Distribution'!$B$61</c:f>
                  <c:strCache>
                    <c:ptCount val="1"/>
                    <c:pt idx="0">
                      <c:v>Product 2</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{90ACEF8E-2C86-4AB0-BA49-F9681B3809FC}</c15:txfldGUID>
                      <c15:f>'10. Comparative Distribution'!$B$61</c15:f>
                      <c15:dlblFieldTableCache>
                        <c:ptCount val="1"/>
                        <c:pt idx="0">
                          <c:v>Product 2</c:v>
                        </c:pt>
                      </c15:dlblFieldTableCache>
                    </c15:dlblFTEntry>
                  </c15:dlblFieldTable>
                  <c15:showDataLabelsRange val="0"/>
                </c:ext>
                <c:ext xmlns:c16="http://schemas.microsoft.com/office/drawing/2014/chart" uri="{C3380CC4-5D6E-409C-BE32-E72D297353CC}">
                  <c16:uniqueId val="{0000000B-0F52-495D-933F-C0D63794B280}"/>
                </c:ext>
              </c:extLst>
            </c:dLbl>
            <c:dLbl>
              <c:idx val="6"/>
              <c:tx>
                <c:strRef>
                  <c:f>'10. Comparative Distribution'!$B$62</c:f>
                  <c:strCache>
                    <c:ptCount val="1"/>
                    <c:pt idx="0">
                      <c:v>Product 1</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{E5515FAA-E918-4307-840A-E088C093FA07}</c15:txfldGUID>
                      <c15:f>'10. Comparative Distribution'!$B$62</c15:f>
                      <c15:dlblFieldTableCache>
                        <c:ptCount val="1"/>
                        <c:pt idx="0">
                          <c:v>Product 1</c:v>
                        </c:pt>
                      </c15:dlblFieldTableCache>
                    </c15:dlblFTEntry>
                  </c15:dlblFieldTable>
                  <c15:showDataLabelsRange val="0"/>
                </c:ext>
                <c:ext xmlns:c16="http://schemas.microsoft.com/office/drawing/2014/chart" uri="{C3380CC4-5D6E-409C-BE32-E72D297353CC}">
                  <c16:uniqueId val="{0000000C-0F52-495D-933F-C0D63794B280}"/>
                </c:ext>
              </c:extLst>
            </c:dLbl>
            <c:dLbl>
              <c:idx val="7"/>
              <c:tx>
                <c:strRef>
                  <c:f>'10. Comparative Distribution'!$B$63</c:f>
                  <c:strCache>
                    <c:ptCount val="1"/>
                    <c:pt idx="0">
                      <c:v>Product 8</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{42399A08-0B7D-456B-A86C-21C170409E1C}</c15:txfldGUID>
                      <c15:f>'10. Comparative Distribution'!$B$63</c15:f>
                      <c15:dlblFieldTableCache>
                        <c:ptCount val="1"/>
                        <c:pt idx="0">
                          <c:v>Product 8</c:v>
                        </c:pt>
                      </c15:dlblFieldTableCache>
                    </c15:dlblFTEntry>
                  </c15:dlblFieldTable>
                  <c15:showDataLabelsRange val="0"/>
                </c:ext>
                <c:ext xmlns:c16="http://schemas.microsoft.com/office/drawing/2014/chart" uri="{C3380CC4-5D6E-409C-BE32-E72D297353CC}">
                  <c16:uniqueId val="{0000000D-0F52-495D-933F-C0D63794B280}"/>
                </c:ext>
              </c:extLst>
            </c:dLbl>
            <c:dLbl>
              <c:idx val="8"/>
              <c:tx>
                <c:strRef>
                  <c:f>'10. Comparative Distribution'!$B$64</c:f>
                  <c:strCache>
                    <c:ptCount val="1"/>
                    <c:pt idx="0">
                      <c:v>Product 9</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{FEC9B1F4-E759-4B47-8B76-E6A38C276645}</c15:txfldGUID>
                      <c15:f>'10. Comparative Distribution'!$B$64</c15:f>
                      <c15:dlblFieldTableCache>
                        <c:ptCount val="1"/>
                        <c:pt idx="0">
                          <c:v>Product 9</c:v>
                        </c:pt>
                      </c15:dlblFieldTableCache>
                    </c15:dlblFTEntry>
                  </c15:dlblFieldTable>
                  <c15:showDataLabelsRange val="0"/>
                </c:ext>
                <c:ext xmlns:c16="http://schemas.microsoft.com/office/drawing/2014/chart" uri="{C3380CC4-5D6E-409C-BE32-E72D297353CC}">
                  <c16:uniqueId val="{0000000E-0F52-495D-933F-C0D63794B280}"/>
                </c:ext>
              </c:extLst>
            </c:dLbl>
            <c:dLbl>
              <c:idx val="9"/>
              <c:tx>
                <c:strRef>
                  <c:f>'10. Comparative Distribution'!$B$65</c:f>
                  <c:strCache>
                    <c:ptCount val="1"/>
                    <c:pt idx="0">
                      <c:v>Product 6</c:v>
                    </c:pt>
                  </c:strCache>
                </c:strRef>
              </c:tx>
              <c:spPr/>
              <c:txPr>
                <a:bodyPr/>
                <a:lstStyle/>
                <a:p>
                  <a:pPr>
                    <a:defRPr sz="9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{0772E4E7-C585-423F-9301-63D540C339E7}</c15:txfldGUID>
                      <c15:f>'10. Comparative Distribution'!$B$65</c15:f>
                      <c15:dlblFieldTableCache>
                        <c:ptCount val="1"/>
                        <c:pt idx="0">
                          <c:v>Product 6</c:v>
                        </c:pt>
                      </c15:dlblFieldTableCache>
                    </c15:dlblFTEntry>
                  </c15:dlblFieldTable>
                  <c15:showDataLabelsRange val="0"/>
                </c:ext>
                <c:ext xmlns:c16="http://schemas.microsoft.com/office/drawing/2014/chart" uri="{C3380CC4-5D6E-409C-BE32-E72D297353CC}">
                  <c16:uniqueId val="{0000000F-0F52-495D-933F-C0D63794B280}"/>
                </c:ext>
              </c:extLst>
            </c:dLbl>
            <c:spPr>
              <a:noFill/>
              <a:ln>
                <a:noFill/>
              </a:ln>
              <a:effectLst/>
            </c:spPr>
            <c:txPr>
              <a:bodyPr/>
              <a:lstStyle/>
              <a:p>
                <a:pPr>
                  <a:defRPr sz="900">
                    <a:solidFill>
                      <a:schemeClr val="tx1">
                        <a:lumMod val="65000"/>
                        <a:lumOff val="35000"/>
                      </a:schemeClr>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0-0F52-495D-933F-C0D63794B280}"/>
            </c:ext>
          </c:extLst>
        </c:ser>
        <c:ser>
          <c:idx val="7"/>
          <c:order val="7"/>
          <c:tx>
            <c:strRef>
              <c:f>'10. Comparative Distribution'!$L$55</c:f>
              <c:strCache>
                <c:ptCount val="1"/>
                <c:pt idx="0">
                  <c:v>Segment 1 Label</c:v>
                </c:pt>
              </c:strCache>
            </c:strRef>
          </c:tx>
          <c:spPr>
            <a:ln>
              <a:noFill/>
            </a:ln>
          </c:spPr>
          <c:marker>
            <c:symbol val="none"/>
          </c:marker>
          <c:dLbls>
            <c:dLbl>
              <c:idx val="0"/>
              <c:tx>
                <c:strRef>
                  <c:f>'10. Comparative Distribution'!$L$56</c:f>
                  <c:strCache>
                    <c:ptCount val="1"/>
                    <c:pt idx="0">
                      <c:v> $875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{D2520483-7039-4BBF-BD17-2AA7C330E6C8}</c15:txfldGUID>
                      <c15:f>'10. Comparative Distribution'!$L$56</c15:f>
                      <c15:dlblFieldTableCache>
                        <c:ptCount val="1"/>
                        <c:pt idx="0">
                          <c:v> $875 </c:v>
                        </c:pt>
                      </c15:dlblFieldTableCache>
                    </c15:dlblFTEntry>
                  </c15:dlblFieldTable>
                  <c15:showDataLabelsRange val="0"/>
                </c:ext>
                <c:ext xmlns:c16="http://schemas.microsoft.com/office/drawing/2014/chart" uri="{C3380CC4-5D6E-409C-BE32-E72D297353CC}">
                  <c16:uniqueId val="{00000011-0F52-495D-933F-C0D63794B280}"/>
                </c:ext>
              </c:extLst>
            </c:dLbl>
            <c:dLbl>
              <c:idx val="1"/>
              <c:tx>
                <c:strRef>
                  <c:f>'10. Comparative Distribution'!$L$57</c:f>
                  <c:strCache>
                    <c:ptCount val="1"/>
                    <c:pt idx="0">
                      <c:v> $843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{B7B1E975-37E4-49B3-9924-F90C56DA2A43}</c15:txfldGUID>
                      <c15:f>'10. Comparative Distribution'!$L$57</c15:f>
                      <c15:dlblFieldTableCache>
                        <c:ptCount val="1"/>
                        <c:pt idx="0">
                          <c:v> $843 </c:v>
                        </c:pt>
                      </c15:dlblFieldTableCache>
                    </c15:dlblFTEntry>
                  </c15:dlblFieldTable>
                  <c15:showDataLabelsRange val="0"/>
                </c:ext>
                <c:ext xmlns:c16="http://schemas.microsoft.com/office/drawing/2014/chart" uri="{C3380CC4-5D6E-409C-BE32-E72D297353CC}">
                  <c16:uniqueId val="{00000012-0F52-495D-933F-C0D63794B280}"/>
                </c:ext>
              </c:extLst>
            </c:dLbl>
            <c:dLbl>
              <c:idx val="2"/>
              <c:tx>
                <c:strRef>
                  <c:f>'10. Comparative Distribution'!$L$58</c:f>
                  <c:strCache>
                    <c:ptCount val="1"/>
                    <c:pt idx="0">
                      <c:v> $621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{ED3D1164-26BB-45EA-BC92-16B30852BC73}</c15:txfldGUID>
                      <c15:f>'10. Comparative Distribution'!$L$58</c15:f>
                      <c15:dlblFieldTableCache>
                        <c:ptCount val="1"/>
                        <c:pt idx="0">
                          <c:v> $621 </c:v>
                        </c:pt>
                      </c15:dlblFieldTableCache>
                    </c15:dlblFTEntry>
                  </c15:dlblFieldTable>
                  <c15:showDataLabelsRange val="0"/>
                </c:ext>
                <c:ext xmlns:c16="http://schemas.microsoft.com/office/drawing/2014/chart" uri="{C3380CC4-5D6E-409C-BE32-E72D297353CC}">
                  <c16:uniqueId val="{00000013-0F52-495D-933F-C0D63794B280}"/>
                </c:ext>
              </c:extLst>
            </c:dLbl>
            <c:dLbl>
              <c:idx val="3"/>
              <c:tx>
                <c:strRef>
                  <c:f>'10. Comparative Distribution'!$L$59</c:f>
                  <c:strCache>
                    <c:ptCount val="1"/>
                    <c:pt idx="0">
                      <c:v> $553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{A60AB619-BCF1-415B-8140-3C4C94CF04C7}</c15:txfldGUID>
                      <c15:f>'10. Comparative Distribution'!$L$59</c15:f>
                      <c15:dlblFieldTableCache>
                        <c:ptCount val="1"/>
                        <c:pt idx="0">
                          <c:v> $553 </c:v>
                        </c:pt>
                      </c15:dlblFieldTableCache>
                    </c15:dlblFTEntry>
                  </c15:dlblFieldTable>
                  <c15:showDataLabelsRange val="0"/>
                </c:ext>
                <c:ext xmlns:c16="http://schemas.microsoft.com/office/drawing/2014/chart" uri="{C3380CC4-5D6E-409C-BE32-E72D297353CC}">
                  <c16:uniqueId val="{00000014-0F52-495D-933F-C0D63794B280}"/>
                </c:ext>
              </c:extLst>
            </c:dLbl>
            <c:dLbl>
              <c:idx val="4"/>
              <c:tx>
                <c:strRef>
                  <c:f>'10. Comparative Distribution'!$L$60</c:f>
                  <c:strCache>
                    <c:ptCount val="1"/>
                    <c:pt idx="0">
                      <c:v> $529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{33813867-AE6A-47EA-A110-207073214958}</c15:txfldGUID>
                      <c15:f>'10. Comparative Distribution'!$L$60</c15:f>
                      <c15:dlblFieldTableCache>
                        <c:ptCount val="1"/>
                        <c:pt idx="0">
                          <c:v> $529 </c:v>
                        </c:pt>
                      </c15:dlblFieldTableCache>
                    </c15:dlblFTEntry>
                  </c15:dlblFieldTable>
                  <c15:showDataLabelsRange val="0"/>
                </c:ext>
                <c:ext xmlns:c16="http://schemas.microsoft.com/office/drawing/2014/chart" uri="{C3380CC4-5D6E-409C-BE32-E72D297353CC}">
                  <c16:uniqueId val="{00000015-0F52-495D-933F-C0D63794B280}"/>
                </c:ext>
              </c:extLst>
            </c:dLbl>
            <c:dLbl>
              <c:idx val="5"/>
              <c:tx>
                <c:strRef>
                  <c:f>'10. Comparative Distribution'!$L$61</c:f>
                  <c:strCache>
                    <c:ptCount val="1"/>
                    <c:pt idx="0">
                      <c:v> $392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{68B4D639-872E-465D-90BE-0BA234C6615E}</c15:txfldGUID>
                      <c15:f>'10. Comparative Distribution'!$L$61</c15:f>
                      <c15:dlblFieldTableCache>
                        <c:ptCount val="1"/>
                        <c:pt idx="0">
                          <c:v> $392 </c:v>
                        </c:pt>
                      </c15:dlblFieldTableCache>
                    </c15:dlblFTEntry>
                  </c15:dlblFieldTable>
                  <c15:showDataLabelsRange val="0"/>
                </c:ext>
                <c:ext xmlns:c16="http://schemas.microsoft.com/office/drawing/2014/chart" uri="{C3380CC4-5D6E-409C-BE32-E72D297353CC}">
                  <c16:uniqueId val="{00000016-0F52-495D-933F-C0D63794B280}"/>
                </c:ext>
              </c:extLst>
            </c:dLbl>
            <c:dLbl>
              <c:idx val="6"/>
              <c:tx>
                <c:strRef>
                  <c:f>'10. Comparative Distribution'!$L$62</c:f>
                  <c:strCache>
                    <c:ptCount val="1"/>
                    <c:pt idx="0">
                      <c:v> $322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{7DBD3A5D-1B93-43DB-8606-A0D5E1B57B04}</c15:txfldGUID>
                      <c15:f>'10. Comparative Distribution'!$L$62</c15:f>
                      <c15:dlblFieldTableCache>
                        <c:ptCount val="1"/>
                        <c:pt idx="0">
                          <c:v> $322 </c:v>
                        </c:pt>
                      </c15:dlblFieldTableCache>
                    </c15:dlblFTEntry>
                  </c15:dlblFieldTable>
                  <c15:showDataLabelsRange val="0"/>
                </c:ext>
                <c:ext xmlns:c16="http://schemas.microsoft.com/office/drawing/2014/chart" uri="{C3380CC4-5D6E-409C-BE32-E72D297353CC}">
                  <c16:uniqueId val="{00000017-0F52-495D-933F-C0D63794B280}"/>
                </c:ext>
              </c:extLst>
            </c:dLbl>
            <c:dLbl>
              <c:idx val="7"/>
              <c:tx>
                <c:strRef>
                  <c:f>'10. Comparative Distribution'!$L$63</c:f>
                  <c:strCache>
                    <c:ptCount val="1"/>
                    <c:pt idx="0">
                      <c:v> $210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{16663E9A-724B-4B89-81BE-3706F21A231D}</c15:txfldGUID>
                      <c15:f>'10. Comparative Distribution'!$L$63</c15:f>
                      <c15:dlblFieldTableCache>
                        <c:ptCount val="1"/>
                        <c:pt idx="0">
                          <c:v> $210 </c:v>
                        </c:pt>
                      </c15:dlblFieldTableCache>
                    </c15:dlblFTEntry>
                  </c15:dlblFieldTable>
                  <c15:showDataLabelsRange val="0"/>
                </c:ext>
                <c:ext xmlns:c16="http://schemas.microsoft.com/office/drawing/2014/chart" uri="{C3380CC4-5D6E-409C-BE32-E72D297353CC}">
                  <c16:uniqueId val="{00000018-0F52-495D-933F-C0D63794B280}"/>
                </c:ext>
              </c:extLst>
            </c:dLbl>
            <c:dLbl>
              <c:idx val="8"/>
              <c:tx>
                <c:strRef>
                  <c:f>'10. Comparative Distribution'!$L$64</c:f>
                  <c:strCache>
                    <c:ptCount val="1"/>
                    <c:pt idx="0">
                      <c:v> $119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{1953B37D-C82F-4E63-A2FD-0BA098732B4F}</c15:txfldGUID>
                      <c15:f>'10. Comparative Distribution'!$L$64</c15:f>
                      <c15:dlblFieldTableCache>
                        <c:ptCount val="1"/>
                        <c:pt idx="0">
                          <c:v> $119 </c:v>
                        </c:pt>
                      </c15:dlblFieldTableCache>
                    </c15:dlblFTEntry>
                  </c15:dlblFieldTable>
                  <c15:showDataLabelsRange val="0"/>
                </c:ext>
                <c:ext xmlns:c16="http://schemas.microsoft.com/office/drawing/2014/chart" uri="{C3380CC4-5D6E-409C-BE32-E72D297353CC}">
                  <c16:uniqueId val="{00000019-0F52-495D-933F-C0D63794B280}"/>
                </c:ext>
              </c:extLst>
            </c:dLbl>
            <c:dLbl>
              <c:idx val="9"/>
              <c:tx>
                <c:strRef>
                  <c:f>'10. Comparative Distribution'!$L$65</c:f>
                  <c:strCache>
                    <c:ptCount val="1"/>
                    <c:pt idx="0">
                      <c:v> $110 </c:v>
                    </c:pt>
                  </c:strCache>
                </c:strRef>
              </c:tx>
              <c:spPr/>
              <c:txPr>
                <a:bodyPr/>
                <a:lstStyle/>
                <a:p>
                  <a:pPr>
                    <a:defRPr sz="9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{03A768DB-9748-4432-A0D2-22DC6EC71609}</c15:txfldGUID>
                      <c15:f>'10. Comparative Distribution'!$L$65</c15:f>
                      <c15:dlblFieldTableCache>
                        <c:ptCount val="1"/>
                        <c:pt idx="0">
                          <c:v> $110 </c:v>
                        </c:pt>
                      </c15:dlblFieldTableCache>
                    </c15:dlblFTEntry>
                  </c15:dlblFieldTable>
                  <c15:showDataLabelsRange val="0"/>
                </c:ext>
                <c:ext xmlns:c16="http://schemas.microsoft.com/office/drawing/2014/chart" uri="{C3380CC4-5D6E-409C-BE32-E72D297353CC}">
                  <c16:uniqueId val="{0000001A-0F52-495D-933F-C0D63794B280}"/>
                </c:ext>
              </c:extLst>
            </c:dLbl>
            <c:spPr>
              <a:noFill/>
              <a:ln>
                <a:noFill/>
              </a:ln>
              <a:effectLst/>
            </c:spPr>
            <c:txPr>
              <a:bodyPr/>
              <a:lstStyle/>
              <a:p>
                <a:pPr>
                  <a:defRPr sz="900" b="1">
                    <a:solidFill>
                      <a:schemeClr val="accent1"/>
                    </a:solidFill>
                  </a:defRPr>
                </a:pPr>
                <a:endParaRPr lang="en-US"/>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B-0F52-495D-933F-C0D63794B280}"/>
            </c:ext>
          </c:extLst>
        </c:ser>
        <c:dLbls>
          <c:showLegendKey val="0"/>
          <c:showVal val="0"/>
          <c:showCatName val="0"/>
          <c:showSerName val="0"/>
          <c:showPercent val="0"/>
          <c:showBubbleSize val="0"/>
        </c:dLbls>
        <c:axId val="526842271"/>
        <c:axId val="1"/>
      </c:scatterChart>
      <c:valAx>
        <c:axId val="526842271"/>
        <c:scaling>
          <c:orientation val="minMax"/>
          <c:max val="1000"/>
          <c:min val="0"/>
        </c:scaling>
        <c:delete val="0"/>
        <c:axPos val="b"/>
        <c:numFmt formatCode="&quot;$&quot;#,##0" sourceLinked="1"/>
        <c:majorTickMark val="out"/>
        <c:minorTickMark val="none"/>
        <c:tickLblPos val="nextTo"/>
        <c:txPr>
          <a:bodyPr rot="0" vert="horz"/>
          <a:lstStyle/>
          <a:p>
            <a:pPr>
              <a:defRPr sz="1000" b="0" i="0" u="none" strike="noStrike" baseline="0">
                <a:solidFill>
                  <a:srgbClr val="333333"/>
                </a:solidFill>
                <a:latin typeface="Calibri"/>
                <a:ea typeface="Calibri"/>
                <a:cs typeface="Calibri"/>
              </a:defRPr>
            </a:pPr>
            <a:endParaRPr lang="en-US"/>
          </a:p>
        </c:txPr>
        <c:crossAx val="1"/>
        <c:crosses val="autoZero"/>
        <c:crossBetween val="midCat"/>
        <c:majorUnit val="500"/>
      </c:valAx>
      <c:valAx>
        <c:axId val="1"/>
        <c:scaling>
          <c:orientation val="minMax"/>
          <c:max val="10.5"/>
          <c:min val="0.5"/>
        </c:scaling>
        <c:delete val="1"/>
        <c:axPos val="l"/>
        <c:majorGridlines>
          <c:spPr>
            <a:ln>
              <a:solidFill>
                <a:schemeClr val="bg1">
                  <a:lumMod val="85000"/>
                </a:schemeClr>
              </a:solidFill>
            </a:ln>
          </c:spPr>
        </c:majorGridlines>
        <c:numFmt formatCode="General" sourceLinked="1"/>
        <c:majorTickMark val="out"/>
        <c:minorTickMark val="none"/>
        <c:tickLblPos val="nextTo"/>
        <c:crossAx val="526842271"/>
        <c:crosses val="autoZero"/>
        <c:crossBetween val="midCat"/>
        <c:majorUnit val="1"/>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userShapes r:id="rId1"/>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sz="1400">
                <a:solidFill>
                  <a:schemeClr val="tx1">
                    <a:lumMod val="65000"/>
                    <a:lumOff val="35000"/>
                  </a:schemeClr>
                </a:solidFill>
              </a:defRPr>
            </a:pPr>
            <a:r>
              <a:rPr lang="en-US"/>
              <a:t>Comparative Distribution Chart</a:t>
            </a:r>
          </a:p>
        </c:rich>
      </c:tx>
      <c:layout>
        <c:manualLayout>
          <c:xMode val="edge"/>
          <c:yMode val="edge"/>
          <c:x val="3.1776574803149604E-2"/>
          <c:y val="9.2592592592592587E-3"/>
        </c:manualLayout>
      </c:layout>
      <c:overlay val="0"/>
    </c:title>
    <c:autoTitleDeleted val="0"/>
    <c:plotArea>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FE95-4BB6-A916-D14EE7927692}"/>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FE95-4BB6-A916-D14EE7927692}"/>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FE95-4BB6-A916-D14EE7927692}"/>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FE95-4BB6-A916-D14EE7927692}"/>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FE95-4BB6-A916-D14EE7927692}"/>
            </c:ext>
          </c:extLst>
        </c:ser>
        <c:ser>
          <c:idx val="6"/>
          <c:order val="5"/>
          <c:tx>
            <c:strRef>
              <c:f>'10. Comparative Distribution'!$K$55</c:f>
              <c:strCache>
                <c:ptCount val="1"/>
                <c:pt idx="0">
                  <c:v>X Item Label</c:v>
                </c:pt>
              </c:strCache>
            </c:strRef>
          </c:tx>
          <c:spPr>
            <a:ln>
              <a:noFill/>
            </a:ln>
          </c:spPr>
          <c:marker>
            <c:symbol val="none"/>
          </c:marke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FE95-4BB6-A916-D14EE7927692}"/>
            </c:ext>
          </c:extLst>
        </c:ser>
        <c:ser>
          <c:idx val="7"/>
          <c:order val="6"/>
          <c:tx>
            <c:strRef>
              <c:f>'10. Comparative Distribution'!$L$55</c:f>
              <c:strCache>
                <c:ptCount val="1"/>
                <c:pt idx="0">
                  <c:v>Segment 1 Label</c:v>
                </c:pt>
              </c:strCache>
            </c:strRef>
          </c:tx>
          <c:spPr>
            <a:ln>
              <a:noFill/>
            </a:ln>
          </c:spPr>
          <c:marker>
            <c:symbol val="none"/>
          </c:marker>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6-FE95-4BB6-A916-D14EE7927692}"/>
            </c:ext>
          </c:extLst>
        </c:ser>
        <c:ser>
          <c:idx val="1"/>
          <c:order val="7"/>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7-FE95-4BB6-A916-D14EE7927692}"/>
            </c:ext>
          </c:extLst>
        </c:ser>
        <c:dLbls>
          <c:showLegendKey val="0"/>
          <c:showVal val="0"/>
          <c:showCatName val="0"/>
          <c:showSerName val="0"/>
          <c:showPercent val="0"/>
          <c:showBubbleSize val="0"/>
        </c:dLbls>
        <c:axId val="526836031"/>
        <c:axId val="1"/>
      </c:scatterChart>
      <c:valAx>
        <c:axId val="526836031"/>
        <c:scaling>
          <c:orientation val="minMax"/>
          <c:max val="1000"/>
          <c:min val="0"/>
        </c:scaling>
        <c:delete val="0"/>
        <c:axPos val="b"/>
        <c:numFmt formatCode="&quot;$&quot;#,##0" sourceLinked="1"/>
        <c:majorTickMark val="out"/>
        <c:minorTickMark val="none"/>
        <c:tickLblPos val="nextTo"/>
        <c:txPr>
          <a:bodyPr rot="0" vert="horz"/>
          <a:lstStyle/>
          <a:p>
            <a:pPr>
              <a:defRPr sz="1000" b="0" i="0" u="none" strike="noStrike" baseline="0">
                <a:solidFill>
                  <a:srgbClr val="333333"/>
                </a:solidFill>
                <a:latin typeface="Calibri"/>
                <a:ea typeface="Calibri"/>
                <a:cs typeface="Calibri"/>
              </a:defRPr>
            </a:pPr>
            <a:endParaRPr lang="en-US"/>
          </a:p>
        </c:txPr>
        <c:crossAx val="1"/>
        <c:crosses val="autoZero"/>
        <c:crossBetween val="midCat"/>
        <c:majorUnit val="500"/>
      </c:valAx>
      <c:valAx>
        <c:axId val="1"/>
        <c:scaling>
          <c:orientation val="minMax"/>
          <c:max val="10.5"/>
          <c:min val="0.5"/>
        </c:scaling>
        <c:delete val="1"/>
        <c:axPos val="l"/>
        <c:majorGridlines>
          <c:spPr>
            <a:ln>
              <a:solidFill>
                <a:schemeClr val="bg1">
                  <a:lumMod val="85000"/>
                </a:schemeClr>
              </a:solidFill>
            </a:ln>
          </c:spPr>
        </c:majorGridlines>
        <c:numFmt formatCode="General" sourceLinked="1"/>
        <c:majorTickMark val="out"/>
        <c:minorTickMark val="none"/>
        <c:tickLblPos val="nextTo"/>
        <c:crossAx val="526836031"/>
        <c:crosses val="autoZero"/>
        <c:crossBetween val="midCat"/>
        <c:majorUnit val="1"/>
      </c:valAx>
    </c:plotArea>
    <c:plotVisOnly val="1"/>
    <c:dispBlanksAs val="gap"/>
    <c:showDLblsOverMax val="0"/>
  </c:chart>
  <c:spPr>
    <a:ln>
      <a:solidFill>
        <a:sysClr val="window" lastClr="FFFFFF">
          <a:lumMod val="75000"/>
        </a:sysClr>
      </a:solidFill>
    </a:ln>
  </c:sp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b="1" i="0" baseline="0">
                <a:solidFill>
                  <a:schemeClr val="tx1">
                    <a:lumMod val="65000"/>
                    <a:lumOff val="35000"/>
                  </a:schemeClr>
                </a:solidFill>
                <a:effectLst/>
              </a:rPr>
              <a:t>Average Price: </a:t>
            </a:r>
            <a:r>
              <a:rPr lang="en-US" sz="1400" b="1" i="0" baseline="0">
                <a:solidFill>
                  <a:schemeClr val="accent1"/>
                </a:solidFill>
                <a:effectLst/>
              </a:rPr>
              <a:t>Segment 1</a:t>
            </a:r>
            <a:r>
              <a:rPr lang="en-US" sz="1400" b="1" i="0" baseline="0">
                <a:effectLst/>
              </a:rPr>
              <a:t> </a:t>
            </a:r>
            <a:r>
              <a:rPr lang="en-US" sz="1400" b="1" i="0" baseline="0">
                <a:solidFill>
                  <a:schemeClr val="tx1">
                    <a:lumMod val="65000"/>
                    <a:lumOff val="35000"/>
                  </a:schemeClr>
                </a:solidFill>
                <a:effectLst/>
              </a:rPr>
              <a:t>vs.</a:t>
            </a:r>
            <a:r>
              <a:rPr lang="en-US" sz="1400" b="1" i="0" baseline="0">
                <a:effectLst/>
              </a:rPr>
              <a:t> </a:t>
            </a:r>
            <a:r>
              <a:rPr lang="en-US" sz="1400" b="1" i="0" baseline="0">
                <a:solidFill>
                  <a:schemeClr val="bg1">
                    <a:lumMod val="65000"/>
                  </a:schemeClr>
                </a:solidFill>
                <a:effectLst/>
              </a:rPr>
              <a:t>All Customer Segments</a:t>
            </a:r>
            <a:endParaRPr lang="en-US" sz="1400">
              <a:solidFill>
                <a:schemeClr val="bg1">
                  <a:lumMod val="65000"/>
                </a:schemeClr>
              </a:solidFill>
              <a:effectLst/>
            </a:endParaRPr>
          </a:p>
        </c:rich>
      </c:tx>
      <c:layout>
        <c:manualLayout>
          <c:xMode val="edge"/>
          <c:yMode val="edge"/>
          <c:x val="2.2870370370370371E-2"/>
          <c:y val="1.3888747777495554E-2"/>
        </c:manualLayout>
      </c:layout>
      <c:overlay val="0"/>
    </c:title>
    <c:autoTitleDeleted val="0"/>
    <c:plotArea>
      <c:layout>
        <c:manualLayout>
          <c:layoutTarget val="inner"/>
          <c:xMode val="edge"/>
          <c:yMode val="edge"/>
          <c:x val="0.14136574074074074"/>
          <c:y val="0.1808178739562317"/>
          <c:w val="0.79873177311169441"/>
          <c:h val="0.70783175912534746"/>
        </c:manualLayout>
      </c:layout>
      <c:scatterChart>
        <c:scatterStyle val="lineMarker"/>
        <c:varyColors val="0"/>
        <c:ser>
          <c:idx val="0"/>
          <c:order val="0"/>
          <c:tx>
            <c:strRef>
              <c:f>'10. Comparative Distribution'!$N$55</c:f>
              <c:strCache>
                <c:ptCount val="1"/>
                <c:pt idx="0">
                  <c:v>Range</c:v>
                </c:pt>
              </c:strCache>
            </c:strRef>
          </c:tx>
          <c:spPr>
            <a:ln w="107950">
              <a:solidFill>
                <a:schemeClr val="bg1">
                  <a:lumMod val="85000"/>
                </a:schemeClr>
              </a:solidFill>
            </a:ln>
          </c:spPr>
          <c:marker>
            <c:symbol val="none"/>
          </c:marker>
          <c:xVal>
            <c:numRef>
              <c:f>'10. Comparative Distribution'!$P$56:$P$85</c:f>
              <c:numCache>
                <c:formatCode>"$"#,##0</c:formatCode>
                <c:ptCount val="30"/>
                <c:pt idx="0">
                  <c:v>708</c:v>
                </c:pt>
                <c:pt idx="1">
                  <c:v>875</c:v>
                </c:pt>
                <c:pt idx="3">
                  <c:v>819</c:v>
                </c:pt>
                <c:pt idx="4">
                  <c:v>945</c:v>
                </c:pt>
                <c:pt idx="6">
                  <c:v>621</c:v>
                </c:pt>
                <c:pt idx="7">
                  <c:v>848</c:v>
                </c:pt>
                <c:pt idx="9">
                  <c:v>553</c:v>
                </c:pt>
                <c:pt idx="10">
                  <c:v>995</c:v>
                </c:pt>
                <c:pt idx="12">
                  <c:v>522</c:v>
                </c:pt>
                <c:pt idx="13">
                  <c:v>691</c:v>
                </c:pt>
                <c:pt idx="15">
                  <c:v>346</c:v>
                </c:pt>
                <c:pt idx="16">
                  <c:v>446</c:v>
                </c:pt>
                <c:pt idx="18">
                  <c:v>322</c:v>
                </c:pt>
                <c:pt idx="19">
                  <c:v>373</c:v>
                </c:pt>
                <c:pt idx="21">
                  <c:v>210</c:v>
                </c:pt>
                <c:pt idx="22">
                  <c:v>292</c:v>
                </c:pt>
                <c:pt idx="24">
                  <c:v>103</c:v>
                </c:pt>
                <c:pt idx="25">
                  <c:v>272</c:v>
                </c:pt>
                <c:pt idx="27">
                  <c:v>110</c:v>
                </c:pt>
                <c:pt idx="28">
                  <c:v>396</c:v>
                </c:pt>
              </c:numCache>
            </c:numRef>
          </c:xVal>
          <c:yVal>
            <c:numRef>
              <c:f>'10. Comparative Distribution'!$O$56:$O$85</c:f>
              <c:numCache>
                <c:formatCode>General</c:formatCode>
                <c:ptCount val="30"/>
                <c:pt idx="0">
                  <c:v>1</c:v>
                </c:pt>
                <c:pt idx="1">
                  <c:v>1</c:v>
                </c:pt>
                <c:pt idx="3">
                  <c:v>2</c:v>
                </c:pt>
                <c:pt idx="4">
                  <c:v>2</c:v>
                </c:pt>
                <c:pt idx="6">
                  <c:v>3</c:v>
                </c:pt>
                <c:pt idx="7">
                  <c:v>3</c:v>
                </c:pt>
                <c:pt idx="9">
                  <c:v>4</c:v>
                </c:pt>
                <c:pt idx="10">
                  <c:v>4</c:v>
                </c:pt>
                <c:pt idx="12">
                  <c:v>5</c:v>
                </c:pt>
                <c:pt idx="13">
                  <c:v>5</c:v>
                </c:pt>
                <c:pt idx="15">
                  <c:v>6</c:v>
                </c:pt>
                <c:pt idx="16">
                  <c:v>6</c:v>
                </c:pt>
                <c:pt idx="18">
                  <c:v>7</c:v>
                </c:pt>
                <c:pt idx="19">
                  <c:v>7</c:v>
                </c:pt>
                <c:pt idx="21">
                  <c:v>8</c:v>
                </c:pt>
                <c:pt idx="22">
                  <c:v>8</c:v>
                </c:pt>
                <c:pt idx="24">
                  <c:v>9</c:v>
                </c:pt>
                <c:pt idx="25">
                  <c:v>9</c:v>
                </c:pt>
                <c:pt idx="27">
                  <c:v>10</c:v>
                </c:pt>
                <c:pt idx="28">
                  <c:v>10</c:v>
                </c:pt>
              </c:numCache>
            </c:numRef>
          </c:yVal>
          <c:smooth val="0"/>
          <c:extLst>
            <c:ext xmlns:c16="http://schemas.microsoft.com/office/drawing/2014/chart" uri="{C3380CC4-5D6E-409C-BE32-E72D297353CC}">
              <c16:uniqueId val="{00000000-547F-4A13-BF55-C895A35397DC}"/>
            </c:ext>
          </c:extLst>
        </c:ser>
        <c:ser>
          <c:idx val="2"/>
          <c:order val="1"/>
          <c:tx>
            <c:strRef>
              <c:f>'10. Comparative Distribution'!$E$55</c:f>
              <c:strCache>
                <c:ptCount val="1"/>
                <c:pt idx="0">
                  <c:v>Segment 2</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Distribution'!$E$56:$E$65</c:f>
              <c:numCache>
                <c:formatCode>_(* #,##0_);_(* \(#,##0\);_(* "-"_);_(@_)</c:formatCode>
                <c:ptCount val="10"/>
                <c:pt idx="0">
                  <c:v>804</c:v>
                </c:pt>
                <c:pt idx="1">
                  <c:v>926</c:v>
                </c:pt>
                <c:pt idx="2">
                  <c:v>848</c:v>
                </c:pt>
                <c:pt idx="3">
                  <c:v>967</c:v>
                </c:pt>
                <c:pt idx="4">
                  <c:v>678</c:v>
                </c:pt>
                <c:pt idx="5">
                  <c:v>446</c:v>
                </c:pt>
                <c:pt idx="6">
                  <c:v>330</c:v>
                </c:pt>
                <c:pt idx="7">
                  <c:v>234</c:v>
                </c:pt>
                <c:pt idx="8">
                  <c:v>103</c:v>
                </c:pt>
                <c:pt idx="9">
                  <c:v>377</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1-547F-4A13-BF55-C895A35397DC}"/>
            </c:ext>
          </c:extLst>
        </c:ser>
        <c:ser>
          <c:idx val="3"/>
          <c:order val="2"/>
          <c:tx>
            <c:strRef>
              <c:f>'10. Comparative Distribution'!$F$55</c:f>
              <c:strCache>
                <c:ptCount val="1"/>
                <c:pt idx="0">
                  <c:v>Segment 3</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Distribution'!$F$56:$F$65</c:f>
              <c:numCache>
                <c:formatCode>_(* #,##0_);_(* \(#,##0\);_(* "-"_);_(@_)</c:formatCode>
                <c:ptCount val="10"/>
                <c:pt idx="0">
                  <c:v>708</c:v>
                </c:pt>
                <c:pt idx="1">
                  <c:v>819</c:v>
                </c:pt>
                <c:pt idx="2">
                  <c:v>840</c:v>
                </c:pt>
                <c:pt idx="3">
                  <c:v>942</c:v>
                </c:pt>
                <c:pt idx="4">
                  <c:v>691</c:v>
                </c:pt>
                <c:pt idx="5">
                  <c:v>367</c:v>
                </c:pt>
                <c:pt idx="6">
                  <c:v>373</c:v>
                </c:pt>
                <c:pt idx="7">
                  <c:v>224</c:v>
                </c:pt>
                <c:pt idx="8">
                  <c:v>272</c:v>
                </c:pt>
                <c:pt idx="9">
                  <c:v>131</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2-547F-4A13-BF55-C895A35397DC}"/>
            </c:ext>
          </c:extLst>
        </c:ser>
        <c:ser>
          <c:idx val="4"/>
          <c:order val="3"/>
          <c:tx>
            <c:strRef>
              <c:f>'10. Comparative Distribution'!$G$55</c:f>
              <c:strCache>
                <c:ptCount val="1"/>
                <c:pt idx="0">
                  <c:v>Segment 4</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Distribution'!$G$56:$G$65</c:f>
              <c:numCache>
                <c:formatCode>_(* #,##0_);_(* \(#,##0\);_(* "-"_);_(@_)</c:formatCode>
                <c:ptCount val="10"/>
                <c:pt idx="0">
                  <c:v>820</c:v>
                </c:pt>
                <c:pt idx="1">
                  <c:v>945</c:v>
                </c:pt>
                <c:pt idx="2">
                  <c:v>847</c:v>
                </c:pt>
                <c:pt idx="3">
                  <c:v>995</c:v>
                </c:pt>
                <c:pt idx="4">
                  <c:v>599</c:v>
                </c:pt>
                <c:pt idx="5">
                  <c:v>346</c:v>
                </c:pt>
                <c:pt idx="6">
                  <c:v>362</c:v>
                </c:pt>
                <c:pt idx="7">
                  <c:v>292</c:v>
                </c:pt>
                <c:pt idx="8">
                  <c:v>204</c:v>
                </c:pt>
                <c:pt idx="9">
                  <c:v>396</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3-547F-4A13-BF55-C895A35397DC}"/>
            </c:ext>
          </c:extLst>
        </c:ser>
        <c:ser>
          <c:idx val="5"/>
          <c:order val="4"/>
          <c:tx>
            <c:strRef>
              <c:f>'10. Comparative Distribution'!$H$55</c:f>
              <c:strCache>
                <c:ptCount val="1"/>
                <c:pt idx="0">
                  <c:v>Segment 5</c:v>
                </c:pt>
              </c:strCache>
            </c:strRef>
          </c:tx>
          <c:spPr>
            <a:ln w="28575">
              <a:noFill/>
            </a:ln>
          </c:spPr>
          <c:marker>
            <c:symbol val="circle"/>
            <c:size val="7"/>
            <c:spPr>
              <a:solidFill>
                <a:schemeClr val="bg1">
                  <a:lumMod val="95000"/>
                </a:schemeClr>
              </a:solidFill>
              <a:ln>
                <a:solidFill>
                  <a:schemeClr val="bg1">
                    <a:lumMod val="65000"/>
                  </a:schemeClr>
                </a:solidFill>
              </a:ln>
            </c:spPr>
          </c:marker>
          <c:xVal>
            <c:numRef>
              <c:f>'10. Comparative Distribution'!$H$56:$H$65</c:f>
              <c:numCache>
                <c:formatCode>_(* #,##0_);_(* \(#,##0\);_(* "-"_);_(@_)</c:formatCode>
                <c:ptCount val="10"/>
                <c:pt idx="0">
                  <c:v>856</c:v>
                </c:pt>
                <c:pt idx="1">
                  <c:v>893</c:v>
                </c:pt>
                <c:pt idx="2">
                  <c:v>780</c:v>
                </c:pt>
                <c:pt idx="3">
                  <c:v>956</c:v>
                </c:pt>
                <c:pt idx="4">
                  <c:v>522</c:v>
                </c:pt>
                <c:pt idx="5">
                  <c:v>407</c:v>
                </c:pt>
                <c:pt idx="6">
                  <c:v>362</c:v>
                </c:pt>
                <c:pt idx="7">
                  <c:v>239</c:v>
                </c:pt>
                <c:pt idx="8">
                  <c:v>144</c:v>
                </c:pt>
                <c:pt idx="9">
                  <c:v>342</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4-547F-4A13-BF55-C895A35397DC}"/>
            </c:ext>
          </c:extLst>
        </c:ser>
        <c:ser>
          <c:idx val="1"/>
          <c:order val="5"/>
          <c:tx>
            <c:strRef>
              <c:f>'10. Comparative Distribution'!$D$55</c:f>
              <c:strCache>
                <c:ptCount val="1"/>
                <c:pt idx="0">
                  <c:v>Segment 1</c:v>
                </c:pt>
              </c:strCache>
            </c:strRef>
          </c:tx>
          <c:spPr>
            <a:ln w="28575">
              <a:noFill/>
            </a:ln>
          </c:spPr>
          <c:marker>
            <c:symbol val="circle"/>
            <c:size val="7"/>
            <c:spPr>
              <a:solidFill>
                <a:schemeClr val="accent1">
                  <a:lumMod val="40000"/>
                  <a:lumOff val="60000"/>
                </a:schemeClr>
              </a:solidFill>
              <a:ln>
                <a:solidFill>
                  <a:schemeClr val="accent1"/>
                </a:solidFill>
              </a:ln>
            </c:spPr>
          </c:marker>
          <c:xVal>
            <c:numRef>
              <c:f>'10. Comparative Distribution'!$D$56:$D$65</c:f>
              <c:numCache>
                <c:formatCode>_(* #,##0_);_(* \(#,##0\);_(* "-"_);_(@_)</c:formatCode>
                <c:ptCount val="10"/>
                <c:pt idx="0">
                  <c:v>875</c:v>
                </c:pt>
                <c:pt idx="1">
                  <c:v>843</c:v>
                </c:pt>
                <c:pt idx="2">
                  <c:v>621</c:v>
                </c:pt>
                <c:pt idx="3">
                  <c:v>553</c:v>
                </c:pt>
                <c:pt idx="4">
                  <c:v>529</c:v>
                </c:pt>
                <c:pt idx="5">
                  <c:v>392</c:v>
                </c:pt>
                <c:pt idx="6">
                  <c:v>322</c:v>
                </c:pt>
                <c:pt idx="7">
                  <c:v>210</c:v>
                </c:pt>
                <c:pt idx="8">
                  <c:v>119</c:v>
                </c:pt>
                <c:pt idx="9">
                  <c:v>110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05-547F-4A13-BF55-C895A35397DC}"/>
            </c:ext>
          </c:extLst>
        </c:ser>
        <c:ser>
          <c:idx val="6"/>
          <c:order val="6"/>
          <c:tx>
            <c:strRef>
              <c:f>'10. Comparative Distribution'!$K$55</c:f>
              <c:strCache>
                <c:ptCount val="1"/>
                <c:pt idx="0">
                  <c:v>X Item Label</c:v>
                </c:pt>
              </c:strCache>
            </c:strRef>
          </c:tx>
          <c:spPr>
            <a:ln>
              <a:noFill/>
            </a:ln>
          </c:spPr>
          <c:marker>
            <c:symbol val="none"/>
          </c:marker>
          <c:dLbls>
            <c:dLbl>
              <c:idx val="0"/>
              <c:tx>
                <c:strRef>
                  <c:f>'10. Comparative Distribution'!$B$56</c:f>
                  <c:strCache>
                    <c:ptCount val="1"/>
                    <c:pt idx="0">
                      <c:v>Product 3</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{5901C2FD-A6DD-487D-AB33-774169EBD314}</c15:txfldGUID>
                      <c15:f>'10. Comparative Distribution'!$B$56</c15:f>
                      <c15:dlblFieldTableCache>
                        <c:ptCount val="1"/>
                        <c:pt idx="0">
                          <c:v>Product 3</c:v>
                        </c:pt>
                      </c15:dlblFieldTableCache>
                    </c15:dlblFTEntry>
                  </c15:dlblFieldTable>
                  <c15:showDataLabelsRange val="0"/>
                </c:ext>
                <c:ext xmlns:c16="http://schemas.microsoft.com/office/drawing/2014/chart" uri="{C3380CC4-5D6E-409C-BE32-E72D297353CC}">
                  <c16:uniqueId val="{00000006-547F-4A13-BF55-C895A35397DC}"/>
                </c:ext>
              </c:extLst>
            </c:dLbl>
            <c:dLbl>
              <c:idx val="1"/>
              <c:tx>
                <c:strRef>
                  <c:f>'10. Comparative Distribution'!$B$57</c:f>
                  <c:strCache>
                    <c:ptCount val="1"/>
                    <c:pt idx="0">
                      <c:v>Product 10</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{93DE75DD-AA75-463A-8C83-AF548C06EA6D}</c15:txfldGUID>
                      <c15:f>'10. Comparative Distribution'!$B$57</c15:f>
                      <c15:dlblFieldTableCache>
                        <c:ptCount val="1"/>
                        <c:pt idx="0">
                          <c:v>Product 10</c:v>
                        </c:pt>
                      </c15:dlblFieldTableCache>
                    </c15:dlblFTEntry>
                  </c15:dlblFieldTable>
                  <c15:showDataLabelsRange val="0"/>
                </c:ext>
                <c:ext xmlns:c16="http://schemas.microsoft.com/office/drawing/2014/chart" uri="{C3380CC4-5D6E-409C-BE32-E72D297353CC}">
                  <c16:uniqueId val="{00000007-547F-4A13-BF55-C895A35397DC}"/>
                </c:ext>
              </c:extLst>
            </c:dLbl>
            <c:dLbl>
              <c:idx val="2"/>
              <c:tx>
                <c:strRef>
                  <c:f>'10. Comparative Distribution'!$B$58</c:f>
                  <c:strCache>
                    <c:ptCount val="1"/>
                    <c:pt idx="0">
                      <c:v>Product 4</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{AA27A151-941D-4E77-9C1E-2E9EDA238757}</c15:txfldGUID>
                      <c15:f>'10. Comparative Distribution'!$B$58</c15:f>
                      <c15:dlblFieldTableCache>
                        <c:ptCount val="1"/>
                        <c:pt idx="0">
                          <c:v>Product 4</c:v>
                        </c:pt>
                      </c15:dlblFieldTableCache>
                    </c15:dlblFTEntry>
                  </c15:dlblFieldTable>
                  <c15:showDataLabelsRange val="0"/>
                </c:ext>
                <c:ext xmlns:c16="http://schemas.microsoft.com/office/drawing/2014/chart" uri="{C3380CC4-5D6E-409C-BE32-E72D297353CC}">
                  <c16:uniqueId val="{00000008-547F-4A13-BF55-C895A35397DC}"/>
                </c:ext>
              </c:extLst>
            </c:dLbl>
            <c:dLbl>
              <c:idx val="3"/>
              <c:tx>
                <c:strRef>
                  <c:f>'10. Comparative Distribution'!$B$59</c:f>
                  <c:strCache>
                    <c:ptCount val="1"/>
                    <c:pt idx="0">
                      <c:v>Product 7</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{AF126A81-619E-47FA-9995-9CD07D1F974D}</c15:txfldGUID>
                      <c15:f>'10. Comparative Distribution'!$B$59</c15:f>
                      <c15:dlblFieldTableCache>
                        <c:ptCount val="1"/>
                        <c:pt idx="0">
                          <c:v>Product 7</c:v>
                        </c:pt>
                      </c15:dlblFieldTableCache>
                    </c15:dlblFTEntry>
                  </c15:dlblFieldTable>
                  <c15:showDataLabelsRange val="0"/>
                </c:ext>
                <c:ext xmlns:c16="http://schemas.microsoft.com/office/drawing/2014/chart" uri="{C3380CC4-5D6E-409C-BE32-E72D297353CC}">
                  <c16:uniqueId val="{00000009-547F-4A13-BF55-C895A35397DC}"/>
                </c:ext>
              </c:extLst>
            </c:dLbl>
            <c:dLbl>
              <c:idx val="4"/>
              <c:tx>
                <c:strRef>
                  <c:f>'10. Comparative Distribution'!$B$60</c:f>
                  <c:strCache>
                    <c:ptCount val="1"/>
                    <c:pt idx="0">
                      <c:v>Product 5</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{037368F6-042A-46AF-856A-4DE377E3ADB0}</c15:txfldGUID>
                      <c15:f>'10. Comparative Distribution'!$B$60</c15:f>
                      <c15:dlblFieldTableCache>
                        <c:ptCount val="1"/>
                        <c:pt idx="0">
                          <c:v>Product 5</c:v>
                        </c:pt>
                      </c15:dlblFieldTableCache>
                    </c15:dlblFTEntry>
                  </c15:dlblFieldTable>
                  <c15:showDataLabelsRange val="0"/>
                </c:ext>
                <c:ext xmlns:c16="http://schemas.microsoft.com/office/drawing/2014/chart" uri="{C3380CC4-5D6E-409C-BE32-E72D297353CC}">
                  <c16:uniqueId val="{0000000A-547F-4A13-BF55-C895A35397DC}"/>
                </c:ext>
              </c:extLst>
            </c:dLbl>
            <c:dLbl>
              <c:idx val="5"/>
              <c:tx>
                <c:strRef>
                  <c:f>'10. Comparative Distribution'!$B$61</c:f>
                  <c:strCache>
                    <c:ptCount val="1"/>
                    <c:pt idx="0">
                      <c:v>Product 2</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{365BB2E3-69DE-46D8-8D4E-E8450690B20B}</c15:txfldGUID>
                      <c15:f>'10. Comparative Distribution'!$B$61</c15:f>
                      <c15:dlblFieldTableCache>
                        <c:ptCount val="1"/>
                        <c:pt idx="0">
                          <c:v>Product 2</c:v>
                        </c:pt>
                      </c15:dlblFieldTableCache>
                    </c15:dlblFTEntry>
                  </c15:dlblFieldTable>
                  <c15:showDataLabelsRange val="0"/>
                </c:ext>
                <c:ext xmlns:c16="http://schemas.microsoft.com/office/drawing/2014/chart" uri="{C3380CC4-5D6E-409C-BE32-E72D297353CC}">
                  <c16:uniqueId val="{0000000B-547F-4A13-BF55-C895A35397DC}"/>
                </c:ext>
              </c:extLst>
            </c:dLbl>
            <c:dLbl>
              <c:idx val="6"/>
              <c:tx>
                <c:strRef>
                  <c:f>'10. Comparative Distribution'!$B$62</c:f>
                  <c:strCache>
                    <c:ptCount val="1"/>
                    <c:pt idx="0">
                      <c:v>Product 1</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{311BC3A3-F23C-49A8-B69F-FFE82CF0F909}</c15:txfldGUID>
                      <c15:f>'10. Comparative Distribution'!$B$62</c15:f>
                      <c15:dlblFieldTableCache>
                        <c:ptCount val="1"/>
                        <c:pt idx="0">
                          <c:v>Product 1</c:v>
                        </c:pt>
                      </c15:dlblFieldTableCache>
                    </c15:dlblFTEntry>
                  </c15:dlblFieldTable>
                  <c15:showDataLabelsRange val="0"/>
                </c:ext>
                <c:ext xmlns:c16="http://schemas.microsoft.com/office/drawing/2014/chart" uri="{C3380CC4-5D6E-409C-BE32-E72D297353CC}">
                  <c16:uniqueId val="{0000000C-547F-4A13-BF55-C895A35397DC}"/>
                </c:ext>
              </c:extLst>
            </c:dLbl>
            <c:dLbl>
              <c:idx val="7"/>
              <c:tx>
                <c:strRef>
                  <c:f>'10. Comparative Distribution'!$B$63</c:f>
                  <c:strCache>
                    <c:ptCount val="1"/>
                    <c:pt idx="0">
                      <c:v>Product 8</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{A0DE653A-B438-419A-B9DE-73CE055AF7F9}</c15:txfldGUID>
                      <c15:f>'10. Comparative Distribution'!$B$63</c15:f>
                      <c15:dlblFieldTableCache>
                        <c:ptCount val="1"/>
                        <c:pt idx="0">
                          <c:v>Product 8</c:v>
                        </c:pt>
                      </c15:dlblFieldTableCache>
                    </c15:dlblFTEntry>
                  </c15:dlblFieldTable>
                  <c15:showDataLabelsRange val="0"/>
                </c:ext>
                <c:ext xmlns:c16="http://schemas.microsoft.com/office/drawing/2014/chart" uri="{C3380CC4-5D6E-409C-BE32-E72D297353CC}">
                  <c16:uniqueId val="{0000000D-547F-4A13-BF55-C895A35397DC}"/>
                </c:ext>
              </c:extLst>
            </c:dLbl>
            <c:dLbl>
              <c:idx val="8"/>
              <c:tx>
                <c:strRef>
                  <c:f>'10. Comparative Distribution'!$B$64</c:f>
                  <c:strCache>
                    <c:ptCount val="1"/>
                    <c:pt idx="0">
                      <c:v>Product 9</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{5A554435-463B-4639-A8B0-30BC9934AF96}</c15:txfldGUID>
                      <c15:f>'10. Comparative Distribution'!$B$64</c15:f>
                      <c15:dlblFieldTableCache>
                        <c:ptCount val="1"/>
                        <c:pt idx="0">
                          <c:v>Product 9</c:v>
                        </c:pt>
                      </c15:dlblFieldTableCache>
                    </c15:dlblFTEntry>
                  </c15:dlblFieldTable>
                  <c15:showDataLabelsRange val="0"/>
                </c:ext>
                <c:ext xmlns:c16="http://schemas.microsoft.com/office/drawing/2014/chart" uri="{C3380CC4-5D6E-409C-BE32-E72D297353CC}">
                  <c16:uniqueId val="{0000000E-547F-4A13-BF55-C895A35397DC}"/>
                </c:ext>
              </c:extLst>
            </c:dLbl>
            <c:dLbl>
              <c:idx val="9"/>
              <c:tx>
                <c:strRef>
                  <c:f>'10. Comparative Distribution'!$B$65</c:f>
                  <c:strCache>
                    <c:ptCount val="1"/>
                    <c:pt idx="0">
                      <c:v>Product 6</c:v>
                    </c:pt>
                  </c:strCache>
                </c:strRef>
              </c:tx>
              <c:spPr/>
              <c:txPr>
                <a:bodyPr/>
                <a:lstStyle/>
                <a:p>
                  <a:pPr>
                    <a:defRPr sz="1100" b="0" i="0" strike="noStrike">
                      <a:solidFill>
                        <a:schemeClr val="tx1">
                          <a:lumMod val="65000"/>
                          <a:lumOff val="35000"/>
                        </a:schemeClr>
                      </a:solidFill>
                      <a:latin typeface="Calibri"/>
                    </a:defRPr>
                  </a:pPr>
                  <a:endParaRPr lang="en-US"/>
                </a:p>
              </c:txPr>
              <c:dLblPos val="l"/>
              <c:showLegendKey val="0"/>
              <c:showVal val="0"/>
              <c:showCatName val="0"/>
              <c:showSerName val="0"/>
              <c:showPercent val="0"/>
              <c:showBubbleSize val="0"/>
              <c:extLst>
                <c:ext xmlns:c15="http://schemas.microsoft.com/office/drawing/2012/chart" uri="{CE6537A1-D6FC-4f65-9D91-7224C49458BB}">
                  <c15:dlblFieldTable>
                    <c15:dlblFTEntry>
                      <c15:txfldGUID>{AE8F489C-FC08-4BFC-BCC7-DD6E82FD4786}</c15:txfldGUID>
                      <c15:f>'10. Comparative Distribution'!$B$65</c15:f>
                      <c15:dlblFieldTableCache>
                        <c:ptCount val="1"/>
                        <c:pt idx="0">
                          <c:v>Product 6</c:v>
                        </c:pt>
                      </c15:dlblFieldTableCache>
                    </c15:dlblFTEntry>
                  </c15:dlblFieldTable>
                  <c15:showDataLabelsRange val="0"/>
                </c:ext>
                <c:ext xmlns:c16="http://schemas.microsoft.com/office/drawing/2014/chart" uri="{C3380CC4-5D6E-409C-BE32-E72D297353CC}">
                  <c16:uniqueId val="{0000000F-547F-4A13-BF55-C895A35397DC}"/>
                </c:ext>
              </c:extLst>
            </c:dLbl>
            <c:spPr>
              <a:noFill/>
              <a:ln>
                <a:noFill/>
              </a:ln>
              <a:effectLst/>
            </c:spPr>
            <c:txPr>
              <a:bodyPr/>
              <a:lstStyle/>
              <a:p>
                <a:pPr>
                  <a:defRPr sz="1100">
                    <a:solidFill>
                      <a:schemeClr val="tx1">
                        <a:lumMod val="65000"/>
                        <a:lumOff val="35000"/>
                      </a:schemeClr>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0-547F-4A13-BF55-C895A35397DC}"/>
            </c:ext>
          </c:extLst>
        </c:ser>
        <c:ser>
          <c:idx val="7"/>
          <c:order val="7"/>
          <c:tx>
            <c:strRef>
              <c:f>'10. Comparative Distribution'!$L$55</c:f>
              <c:strCache>
                <c:ptCount val="1"/>
                <c:pt idx="0">
                  <c:v>Segment 1 Label</c:v>
                </c:pt>
              </c:strCache>
            </c:strRef>
          </c:tx>
          <c:spPr>
            <a:ln>
              <a:noFill/>
            </a:ln>
          </c:spPr>
          <c:marker>
            <c:symbol val="none"/>
          </c:marker>
          <c:dLbls>
            <c:dLbl>
              <c:idx val="0"/>
              <c:tx>
                <c:strRef>
                  <c:f>'10. Comparative Distribution'!$L$56</c:f>
                  <c:strCache>
                    <c:ptCount val="1"/>
                    <c:pt idx="0">
                      <c:v> $875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{97749994-2E31-4CFA-8748-B6821474A55D}</c15:txfldGUID>
                      <c15:f>'10. Comparative Distribution'!$L$56</c15:f>
                      <c15:dlblFieldTableCache>
                        <c:ptCount val="1"/>
                        <c:pt idx="0">
                          <c:v> $875 </c:v>
                        </c:pt>
                      </c15:dlblFieldTableCache>
                    </c15:dlblFTEntry>
                  </c15:dlblFieldTable>
                  <c15:showDataLabelsRange val="0"/>
                </c:ext>
                <c:ext xmlns:c16="http://schemas.microsoft.com/office/drawing/2014/chart" uri="{C3380CC4-5D6E-409C-BE32-E72D297353CC}">
                  <c16:uniqueId val="{00000011-547F-4A13-BF55-C895A35397DC}"/>
                </c:ext>
              </c:extLst>
            </c:dLbl>
            <c:dLbl>
              <c:idx val="1"/>
              <c:tx>
                <c:strRef>
                  <c:f>'10. Comparative Distribution'!$L$57</c:f>
                  <c:strCache>
                    <c:ptCount val="1"/>
                    <c:pt idx="0">
                      <c:v> $843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{2B7C254A-0BA0-4973-BD68-AB54C70408B0}</c15:txfldGUID>
                      <c15:f>'10. Comparative Distribution'!$L$57</c15:f>
                      <c15:dlblFieldTableCache>
                        <c:ptCount val="1"/>
                        <c:pt idx="0">
                          <c:v> $843 </c:v>
                        </c:pt>
                      </c15:dlblFieldTableCache>
                    </c15:dlblFTEntry>
                  </c15:dlblFieldTable>
                  <c15:showDataLabelsRange val="0"/>
                </c:ext>
                <c:ext xmlns:c16="http://schemas.microsoft.com/office/drawing/2014/chart" uri="{C3380CC4-5D6E-409C-BE32-E72D297353CC}">
                  <c16:uniqueId val="{00000012-547F-4A13-BF55-C895A35397DC}"/>
                </c:ext>
              </c:extLst>
            </c:dLbl>
            <c:dLbl>
              <c:idx val="2"/>
              <c:tx>
                <c:strRef>
                  <c:f>'10. Comparative Distribution'!$L$58</c:f>
                  <c:strCache>
                    <c:ptCount val="1"/>
                    <c:pt idx="0">
                      <c:v> $621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{07F97D78-0423-4598-A132-A000D5566900}</c15:txfldGUID>
                      <c15:f>'10. Comparative Distribution'!$L$58</c15:f>
                      <c15:dlblFieldTableCache>
                        <c:ptCount val="1"/>
                        <c:pt idx="0">
                          <c:v> $621 </c:v>
                        </c:pt>
                      </c15:dlblFieldTableCache>
                    </c15:dlblFTEntry>
                  </c15:dlblFieldTable>
                  <c15:showDataLabelsRange val="0"/>
                </c:ext>
                <c:ext xmlns:c16="http://schemas.microsoft.com/office/drawing/2014/chart" uri="{C3380CC4-5D6E-409C-BE32-E72D297353CC}">
                  <c16:uniqueId val="{00000013-547F-4A13-BF55-C895A35397DC}"/>
                </c:ext>
              </c:extLst>
            </c:dLbl>
            <c:dLbl>
              <c:idx val="3"/>
              <c:tx>
                <c:strRef>
                  <c:f>'10. Comparative Distribution'!$L$59</c:f>
                  <c:strCache>
                    <c:ptCount val="1"/>
                    <c:pt idx="0">
                      <c:v> $553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{43440881-6CDA-4428-ABF2-19C8C8927DB0}</c15:txfldGUID>
                      <c15:f>'10. Comparative Distribution'!$L$59</c15:f>
                      <c15:dlblFieldTableCache>
                        <c:ptCount val="1"/>
                        <c:pt idx="0">
                          <c:v> $553 </c:v>
                        </c:pt>
                      </c15:dlblFieldTableCache>
                    </c15:dlblFTEntry>
                  </c15:dlblFieldTable>
                  <c15:showDataLabelsRange val="0"/>
                </c:ext>
                <c:ext xmlns:c16="http://schemas.microsoft.com/office/drawing/2014/chart" uri="{C3380CC4-5D6E-409C-BE32-E72D297353CC}">
                  <c16:uniqueId val="{00000014-547F-4A13-BF55-C895A35397DC}"/>
                </c:ext>
              </c:extLst>
            </c:dLbl>
            <c:dLbl>
              <c:idx val="4"/>
              <c:tx>
                <c:strRef>
                  <c:f>'10. Comparative Distribution'!$L$60</c:f>
                  <c:strCache>
                    <c:ptCount val="1"/>
                    <c:pt idx="0">
                      <c:v> $529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{09D3DFFE-F386-4EE2-8BED-9B30B3158694}</c15:txfldGUID>
                      <c15:f>'10. Comparative Distribution'!$L$60</c15:f>
                      <c15:dlblFieldTableCache>
                        <c:ptCount val="1"/>
                        <c:pt idx="0">
                          <c:v> $529 </c:v>
                        </c:pt>
                      </c15:dlblFieldTableCache>
                    </c15:dlblFTEntry>
                  </c15:dlblFieldTable>
                  <c15:showDataLabelsRange val="0"/>
                </c:ext>
                <c:ext xmlns:c16="http://schemas.microsoft.com/office/drawing/2014/chart" uri="{C3380CC4-5D6E-409C-BE32-E72D297353CC}">
                  <c16:uniqueId val="{00000015-547F-4A13-BF55-C895A35397DC}"/>
                </c:ext>
              </c:extLst>
            </c:dLbl>
            <c:dLbl>
              <c:idx val="5"/>
              <c:tx>
                <c:strRef>
                  <c:f>'10. Comparative Distribution'!$L$61</c:f>
                  <c:strCache>
                    <c:ptCount val="1"/>
                    <c:pt idx="0">
                      <c:v> $392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{5F09790C-C1DE-4240-B259-23E6203AD5AA}</c15:txfldGUID>
                      <c15:f>'10. Comparative Distribution'!$L$61</c15:f>
                      <c15:dlblFieldTableCache>
                        <c:ptCount val="1"/>
                        <c:pt idx="0">
                          <c:v> $392 </c:v>
                        </c:pt>
                      </c15:dlblFieldTableCache>
                    </c15:dlblFTEntry>
                  </c15:dlblFieldTable>
                  <c15:showDataLabelsRange val="0"/>
                </c:ext>
                <c:ext xmlns:c16="http://schemas.microsoft.com/office/drawing/2014/chart" uri="{C3380CC4-5D6E-409C-BE32-E72D297353CC}">
                  <c16:uniqueId val="{00000016-547F-4A13-BF55-C895A35397DC}"/>
                </c:ext>
              </c:extLst>
            </c:dLbl>
            <c:dLbl>
              <c:idx val="6"/>
              <c:tx>
                <c:strRef>
                  <c:f>'10. Comparative Distribution'!$L$62</c:f>
                  <c:strCache>
                    <c:ptCount val="1"/>
                    <c:pt idx="0">
                      <c:v> $322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{C2F46E43-4D3A-4105-B1DF-3714E6F60883}</c15:txfldGUID>
                      <c15:f>'10. Comparative Distribution'!$L$62</c15:f>
                      <c15:dlblFieldTableCache>
                        <c:ptCount val="1"/>
                        <c:pt idx="0">
                          <c:v> $322 </c:v>
                        </c:pt>
                      </c15:dlblFieldTableCache>
                    </c15:dlblFTEntry>
                  </c15:dlblFieldTable>
                  <c15:showDataLabelsRange val="0"/>
                </c:ext>
                <c:ext xmlns:c16="http://schemas.microsoft.com/office/drawing/2014/chart" uri="{C3380CC4-5D6E-409C-BE32-E72D297353CC}">
                  <c16:uniqueId val="{00000017-547F-4A13-BF55-C895A35397DC}"/>
                </c:ext>
              </c:extLst>
            </c:dLbl>
            <c:dLbl>
              <c:idx val="7"/>
              <c:tx>
                <c:strRef>
                  <c:f>'10. Comparative Distribution'!$L$63</c:f>
                  <c:strCache>
                    <c:ptCount val="1"/>
                    <c:pt idx="0">
                      <c:v> $210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{384EA731-95EA-431B-B896-F7A1872E3E5F}</c15:txfldGUID>
                      <c15:f>'10. Comparative Distribution'!$L$63</c15:f>
                      <c15:dlblFieldTableCache>
                        <c:ptCount val="1"/>
                        <c:pt idx="0">
                          <c:v> $210 </c:v>
                        </c:pt>
                      </c15:dlblFieldTableCache>
                    </c15:dlblFTEntry>
                  </c15:dlblFieldTable>
                  <c15:showDataLabelsRange val="0"/>
                </c:ext>
                <c:ext xmlns:c16="http://schemas.microsoft.com/office/drawing/2014/chart" uri="{C3380CC4-5D6E-409C-BE32-E72D297353CC}">
                  <c16:uniqueId val="{00000018-547F-4A13-BF55-C895A35397DC}"/>
                </c:ext>
              </c:extLst>
            </c:dLbl>
            <c:dLbl>
              <c:idx val="8"/>
              <c:tx>
                <c:strRef>
                  <c:f>'10. Comparative Distribution'!$L$64</c:f>
                  <c:strCache>
                    <c:ptCount val="1"/>
                    <c:pt idx="0">
                      <c:v> $119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{8E743667-9037-4A02-BD2F-FFEFBCE59EF1}</c15:txfldGUID>
                      <c15:f>'10. Comparative Distribution'!$L$64</c15:f>
                      <c15:dlblFieldTableCache>
                        <c:ptCount val="1"/>
                        <c:pt idx="0">
                          <c:v> $119 </c:v>
                        </c:pt>
                      </c15:dlblFieldTableCache>
                    </c15:dlblFTEntry>
                  </c15:dlblFieldTable>
                  <c15:showDataLabelsRange val="0"/>
                </c:ext>
                <c:ext xmlns:c16="http://schemas.microsoft.com/office/drawing/2014/chart" uri="{C3380CC4-5D6E-409C-BE32-E72D297353CC}">
                  <c16:uniqueId val="{00000019-547F-4A13-BF55-C895A35397DC}"/>
                </c:ext>
              </c:extLst>
            </c:dLbl>
            <c:dLbl>
              <c:idx val="9"/>
              <c:tx>
                <c:strRef>
                  <c:f>'10. Comparative Distribution'!$L$65</c:f>
                  <c:strCache>
                    <c:ptCount val="1"/>
                    <c:pt idx="0">
                      <c:v> $110 </c:v>
                    </c:pt>
                  </c:strCache>
                </c:strRef>
              </c:tx>
              <c:spPr/>
              <c:txPr>
                <a:bodyPr/>
                <a:lstStyle/>
                <a:p>
                  <a:pPr>
                    <a:defRPr sz="1100" b="1" i="0" strike="noStrike">
                      <a:solidFill>
                        <a:schemeClr val="accent1"/>
                      </a:solidFill>
                      <a:latin typeface="Calibri"/>
                    </a:defRPr>
                  </a:pPr>
                  <a:endParaRPr lang="en-US"/>
                </a:p>
              </c:txPr>
              <c:dLblPos val="r"/>
              <c:showLegendKey val="0"/>
              <c:showVal val="0"/>
              <c:showCatName val="0"/>
              <c:showSerName val="0"/>
              <c:showPercent val="0"/>
              <c:showBubbleSize val="0"/>
              <c:extLst>
                <c:ext xmlns:c15="http://schemas.microsoft.com/office/drawing/2012/chart" uri="{CE6537A1-D6FC-4f65-9D91-7224C49458BB}">
                  <c15:dlblFieldTable>
                    <c15:dlblFTEntry>
                      <c15:txfldGUID>{D131FF10-0EE0-4C21-BDC4-1991E3136F3C}</c15:txfldGUID>
                      <c15:f>'10. Comparative Distribution'!$L$65</c15:f>
                      <c15:dlblFieldTableCache>
                        <c:ptCount val="1"/>
                        <c:pt idx="0">
                          <c:v> $110 </c:v>
                        </c:pt>
                      </c15:dlblFieldTableCache>
                    </c15:dlblFTEntry>
                  </c15:dlblFieldTable>
                  <c15:showDataLabelsRange val="0"/>
                </c:ext>
                <c:ext xmlns:c16="http://schemas.microsoft.com/office/drawing/2014/chart" uri="{C3380CC4-5D6E-409C-BE32-E72D297353CC}">
                  <c16:uniqueId val="{0000001A-547F-4A13-BF55-C895A35397DC}"/>
                </c:ext>
              </c:extLst>
            </c:dLbl>
            <c:spPr>
              <a:noFill/>
              <a:ln>
                <a:noFill/>
              </a:ln>
              <a:effectLst/>
            </c:spPr>
            <c:txPr>
              <a:bodyPr/>
              <a:lstStyle/>
              <a:p>
                <a:pPr>
                  <a:defRPr sz="1100" b="1">
                    <a:solidFill>
                      <a:schemeClr val="accent1"/>
                    </a:solidFill>
                  </a:defRPr>
                </a:pPr>
                <a:endParaRPr lang="en-US"/>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'10. Comparative Distribution'!$K$56:$K$65</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'10. Comparative Distribution'!$C$56:$C$65</c:f>
              <c:numCache>
                <c:formatCode>General</c:formatCode>
                <c:ptCount val="10"/>
                <c:pt idx="0">
                  <c:v>1</c:v>
                </c:pt>
                <c:pt idx="1">
                  <c:v>2</c:v>
                </c:pt>
                <c:pt idx="2">
                  <c:v>3</c:v>
                </c:pt>
                <c:pt idx="3">
                  <c:v>4</c:v>
                </c:pt>
                <c:pt idx="4">
                  <c:v>5</c:v>
                </c:pt>
                <c:pt idx="5">
                  <c:v>6</c:v>
                </c:pt>
                <c:pt idx="6">
                  <c:v>7</c:v>
                </c:pt>
                <c:pt idx="7">
                  <c:v>8</c:v>
                </c:pt>
                <c:pt idx="8">
                  <c:v>9</c:v>
                </c:pt>
                <c:pt idx="9">
                  <c:v>10</c:v>
                </c:pt>
              </c:numCache>
            </c:numRef>
          </c:yVal>
          <c:smooth val="0"/>
          <c:extLst>
            <c:ext xmlns:c16="http://schemas.microsoft.com/office/drawing/2014/chart" uri="{C3380CC4-5D6E-409C-BE32-E72D297353CC}">
              <c16:uniqueId val="{0000001B-547F-4A13-BF55-C895A35397DC}"/>
            </c:ext>
          </c:extLst>
        </c:ser>
        <c:dLbls>
          <c:showLegendKey val="0"/>
          <c:showVal val="0"/>
          <c:showCatName val="0"/>
          <c:showSerName val="0"/>
          <c:showPercent val="0"/>
          <c:showBubbleSize val="0"/>
        </c:dLbls>
        <c:axId val="526842271"/>
        <c:axId val="1"/>
      </c:scatterChart>
      <c:valAx>
        <c:axId val="526842271"/>
        <c:scaling>
          <c:orientation val="minMax"/>
          <c:max val="1000"/>
          <c:min val="0"/>
        </c:scaling>
        <c:delete val="0"/>
        <c:axPos val="b"/>
        <c:numFmt formatCode="&quot;$&quot;#,##0" sourceLinked="1"/>
        <c:majorTickMark val="out"/>
        <c:minorTickMark val="none"/>
        <c:tickLblPos val="nextTo"/>
        <c:txPr>
          <a:bodyPr rot="0" vert="horz"/>
          <a:lstStyle/>
          <a:p>
            <a:pPr>
              <a:defRPr sz="1100" b="0" i="0" u="none" strike="noStrike" baseline="0">
                <a:solidFill>
                  <a:srgbClr val="333333"/>
                </a:solidFill>
                <a:latin typeface="Calibri"/>
                <a:ea typeface="Calibri"/>
                <a:cs typeface="Calibri"/>
              </a:defRPr>
            </a:pPr>
            <a:endParaRPr lang="en-US"/>
          </a:p>
        </c:txPr>
        <c:crossAx val="1"/>
        <c:crosses val="autoZero"/>
        <c:crossBetween val="midCat"/>
        <c:majorUnit val="500"/>
      </c:valAx>
      <c:valAx>
        <c:axId val="1"/>
        <c:scaling>
          <c:orientation val="minMax"/>
          <c:max val="10.5"/>
          <c:min val="0.5"/>
        </c:scaling>
        <c:delete val="1"/>
        <c:axPos val="l"/>
        <c:majorGridlines>
          <c:spPr>
            <a:ln>
              <a:solidFill>
                <a:schemeClr val="bg1">
                  <a:lumMod val="85000"/>
                </a:schemeClr>
              </a:solidFill>
            </a:ln>
          </c:spPr>
        </c:majorGridlines>
        <c:numFmt formatCode="General" sourceLinked="1"/>
        <c:majorTickMark val="out"/>
        <c:minorTickMark val="none"/>
        <c:tickLblPos val="nextTo"/>
        <c:crossAx val="526842271"/>
        <c:crosses val="autoZero"/>
        <c:crossBetween val="midCat"/>
        <c:majorUnit val="1"/>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userShapes r:id="rId1"/>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[10-Advanced-Excel-Charts.xlsx]3. Pivots!PivotTable1</c:name>
    <c:fmtId val="7"/>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a:t>
            </a:r>
            <a:r>
              <a:rPr lang="en-US" baseline="0"/>
              <a:t> Phone Bill Amount by Group</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lumMod val="40000"/>
              <a:lumOff val="60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0555555555555555E-2"/>
          <c:y val="0.17171296296296296"/>
          <c:w val="0.93888888888888888"/>
          <c:h val="0.66533209390492853"/>
        </c:manualLayout>
      </c:layout>
      <c:barChart>
        <c:barDir val="col"/>
        <c:grouping val="clustered"/>
        <c:varyColors val="0"/>
        <c:ser>
          <c:idx val="0"/>
          <c:order val="0"/>
          <c:tx>
            <c:strRef>
              <c:f>'3. Pivots'!$F$3</c:f>
              <c:strCache>
                <c:ptCount val="1"/>
                <c:pt idx="0">
                  <c:v>Total</c:v>
                </c:pt>
              </c:strCache>
            </c:strRef>
          </c:tx>
          <c:spPr>
            <a:solidFill>
              <a:schemeClr val="accent1">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Pivots'!$E$4:$E$11</c:f>
              <c:strCache>
                <c:ptCount val="7"/>
                <c:pt idx="0">
                  <c:v>$100-$199</c:v>
                </c:pt>
                <c:pt idx="1">
                  <c:v>$0-$99</c:v>
                </c:pt>
                <c:pt idx="2">
                  <c:v>$200-$299</c:v>
                </c:pt>
                <c:pt idx="3">
                  <c:v>$400-$499</c:v>
                </c:pt>
                <c:pt idx="4">
                  <c:v>$300-$399</c:v>
                </c:pt>
                <c:pt idx="5">
                  <c:v>$600+</c:v>
                </c:pt>
                <c:pt idx="6">
                  <c:v>$500-$599</c:v>
                </c:pt>
              </c:strCache>
            </c:strRef>
          </c:cat>
          <c:val>
            <c:numRef>
              <c:f>'3. Pivots'!$F$4:$F$11</c:f>
              <c:numCache>
                <c:formatCode>"$"#,##0_);\("$"#,##0\)</c:formatCode>
                <c:ptCount val="7"/>
                <c:pt idx="0">
                  <c:v>19588</c:v>
                </c:pt>
                <c:pt idx="1">
                  <c:v>5157</c:v>
                </c:pt>
                <c:pt idx="2">
                  <c:v>6380</c:v>
                </c:pt>
                <c:pt idx="3">
                  <c:v>12259</c:v>
                </c:pt>
                <c:pt idx="4">
                  <c:v>10789</c:v>
                </c:pt>
                <c:pt idx="5">
                  <c:v>10673</c:v>
                </c:pt>
                <c:pt idx="6">
                  <c:v>2659</c:v>
                </c:pt>
              </c:numCache>
            </c:numRef>
          </c:val>
          <c:extLst>
            <c:ext xmlns:c16="http://schemas.microsoft.com/office/drawing/2014/chart" uri="{C3380CC4-5D6E-409C-BE32-E72D297353CC}">
              <c16:uniqueId val="{00000000-EBB8-445E-8587-482A349D4240}"/>
            </c:ext>
          </c:extLst>
        </c:ser>
        <c:dLbls>
          <c:showLegendKey val="0"/>
          <c:showVal val="0"/>
          <c:showCatName val="0"/>
          <c:showSerName val="0"/>
          <c:showPercent val="0"/>
          <c:showBubbleSize val="0"/>
        </c:dLbls>
        <c:gapWidth val="39"/>
        <c:overlap val="-27"/>
        <c:axId val="578883920"/>
        <c:axId val="578885488"/>
      </c:barChart>
      <c:catAx>
        <c:axId val="578883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78885488"/>
        <c:crosses val="autoZero"/>
        <c:auto val="1"/>
        <c:lblAlgn val="ctr"/>
        <c:lblOffset val="100"/>
        <c:noMultiLvlLbl val="0"/>
      </c:catAx>
      <c:valAx>
        <c:axId val="578885488"/>
        <c:scaling>
          <c:orientation val="minMax"/>
        </c:scaling>
        <c:delete val="1"/>
        <c:axPos val="l"/>
        <c:numFmt formatCode="&quot;$&quot;#,##0_);\(&quot;$&quot;#,##0\)" sourceLinked="1"/>
        <c:majorTickMark val="none"/>
        <c:minorTickMark val="none"/>
        <c:tickLblPos val="nextTo"/>
        <c:crossAx val="5788839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[10-Advanced-Excel-Charts.xlsx]3. Pivots!PivotTable3</c:name>
    <c:fmtId val="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Count</a:t>
            </a:r>
            <a:r>
              <a:rPr lang="en-US" baseline="0"/>
              <a:t> of Employees by Phone Bill Amount</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0555555555555555E-2"/>
          <c:y val="0.17171296296296296"/>
          <c:w val="0.93888888888888888"/>
          <c:h val="0.65554627475668081"/>
        </c:manualLayout>
      </c:layout>
      <c:barChart>
        <c:barDir val="col"/>
        <c:grouping val="clustered"/>
        <c:varyColors val="0"/>
        <c:ser>
          <c:idx val="0"/>
          <c:order val="0"/>
          <c:tx>
            <c:strRef>
              <c:f>'3. Pivots'!$B$3</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Pivots'!$A$4:$A$11</c:f>
              <c:strCache>
                <c:ptCount val="7"/>
                <c:pt idx="0">
                  <c:v>$100-$199</c:v>
                </c:pt>
                <c:pt idx="1">
                  <c:v>$0-$99</c:v>
                </c:pt>
                <c:pt idx="2">
                  <c:v>$200-$299</c:v>
                </c:pt>
                <c:pt idx="3">
                  <c:v>$400-$499</c:v>
                </c:pt>
                <c:pt idx="4">
                  <c:v>$300-$399</c:v>
                </c:pt>
                <c:pt idx="5">
                  <c:v>$600+</c:v>
                </c:pt>
                <c:pt idx="6">
                  <c:v>$500-$599</c:v>
                </c:pt>
              </c:strCache>
            </c:strRef>
          </c:cat>
          <c:val>
            <c:numRef>
              <c:f>'3. Pivots'!$B$4:$B$11</c:f>
              <c:numCache>
                <c:formatCode>General</c:formatCode>
                <c:ptCount val="7"/>
                <c:pt idx="0">
                  <c:v>130</c:v>
                </c:pt>
                <c:pt idx="1">
                  <c:v>67</c:v>
                </c:pt>
                <c:pt idx="2">
                  <c:v>26</c:v>
                </c:pt>
                <c:pt idx="3">
                  <c:v>27</c:v>
                </c:pt>
                <c:pt idx="4">
                  <c:v>30</c:v>
                </c:pt>
                <c:pt idx="5">
                  <c:v>15</c:v>
                </c:pt>
                <c:pt idx="6">
                  <c:v>5</c:v>
                </c:pt>
              </c:numCache>
            </c:numRef>
          </c:val>
          <c:extLst>
            <c:ext xmlns:c16="http://schemas.microsoft.com/office/drawing/2014/chart" uri="{C3380CC4-5D6E-409C-BE32-E72D297353CC}">
              <c16:uniqueId val="{00000000-2DA7-4075-AB4F-27672DA0066D}"/>
            </c:ext>
          </c:extLst>
        </c:ser>
        <c:dLbls>
          <c:showLegendKey val="0"/>
          <c:showVal val="0"/>
          <c:showCatName val="0"/>
          <c:showSerName val="0"/>
          <c:showPercent val="0"/>
          <c:showBubbleSize val="0"/>
        </c:dLbls>
        <c:gapWidth val="39"/>
        <c:overlap val="-27"/>
        <c:axId val="406205568"/>
        <c:axId val="406200472"/>
      </c:barChart>
      <c:catAx>
        <c:axId val="406205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6200472"/>
        <c:crosses val="autoZero"/>
        <c:auto val="1"/>
        <c:lblAlgn val="ctr"/>
        <c:lblOffset val="100"/>
        <c:noMultiLvlLbl val="0"/>
      </c:catAx>
      <c:valAx>
        <c:axId val="406200472"/>
        <c:scaling>
          <c:orientation val="minMax"/>
        </c:scaling>
        <c:delete val="1"/>
        <c:axPos val="l"/>
        <c:numFmt formatCode="General" sourceLinked="1"/>
        <c:majorTickMark val="none"/>
        <c:minorTickMark val="none"/>
        <c:tickLblPos val="nextTo"/>
        <c:crossAx val="4062055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Lst>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"Count of Volunteers by Age Group"</c:f>
          <c:strCache>
            <c:ptCount val="1"/>
            <c:pt idx="0">
              <c:v>Count of Volunteers by Age Group</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0555555555555555E-2"/>
          <c:y val="0.22632644181509393"/>
          <c:w val="0.93888888888888888"/>
          <c:h val="0.55729111401181797"/>
        </c:manualLayout>
      </c:layout>
      <c:barChart>
        <c:barDir val="col"/>
        <c:grouping val="clustered"/>
        <c:varyColors val="0"/>
        <c:ser>
          <c:idx val="0"/>
          <c:order val="0"/>
          <c:tx>
            <c:v>Frequency</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Lit>
              <c:formatCode>General</c:formatCode>
              <c:ptCount val="2"/>
              <c:pt idx="0">
                <c:v>64</c:v>
              </c:pt>
              <c:pt idx="1">
                <c:v>36</c:v>
              </c:pt>
            </c:numLit>
          </c:val>
          <c:extLst>
            <c:ext xmlns:c15="http://schemas.microsoft.com/office/drawing/2012/chart" uri="{02D57815-91ED-43cb-92C2-25804820EDAC}">
              <c15:filteredCategoryTitle>
                <c15:cat>
                  <c:strLit>
                    <c:ptCount val="2"/>
                    <c:pt idx="0">
                      <c:v>10-44</c:v>
                    </c:pt>
                    <c:pt idx="1">
                      <c:v>45-80</c:v>
                    </c:pt>
                  </c:strLit>
                </c15:cat>
              </c15:filteredCategoryTitle>
            </c:ext>
            <c:ext xmlns:c16="http://schemas.microsoft.com/office/drawing/2014/chart" uri="{C3380CC4-5D6E-409C-BE32-E72D297353CC}">
              <c16:uniqueId val="{00000000-5803-4FCB-A152-F1DFDB8B5BCD}"/>
            </c:ext>
          </c:extLst>
        </c:ser>
        <c:dLbls>
          <c:dLblPos val="outEnd"/>
          <c:showLegendKey val="0"/>
          <c:showVal val="1"/>
          <c:showCatName val="0"/>
          <c:showSerName val="0"/>
          <c:showPercent val="0"/>
          <c:showBubbleSize val="0"/>
        </c:dLbls>
        <c:gapWidth val="5"/>
        <c:overlap val="-27"/>
        <c:axId val="391842328"/>
        <c:axId val="391842720"/>
      </c:barChart>
      <c:catAx>
        <c:axId val="391842328"/>
        <c:scaling>
          <c:orientation val="minMax"/>
        </c:scaling>
        <c:delete val="0"/>
        <c:axPos val="b"/>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r>
                  <a:rPr lang="en-US" b="1"/>
                  <a:t>Age Groups</a:t>
                </a:r>
              </a:p>
            </c:rich>
          </c:tx>
          <c:layout>
            <c:manualLayout>
              <c:xMode val="edge"/>
              <c:yMode val="edge"/>
              <c:x val="0.42609011373578304"/>
              <c:y val="0.89719889180519097"/>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1842720"/>
        <c:crosses val="autoZero"/>
        <c:auto val="1"/>
        <c:lblAlgn val="ctr"/>
        <c:lblOffset val="100"/>
        <c:noMultiLvlLbl val="0"/>
      </c:catAx>
      <c:valAx>
        <c:axId val="391842720"/>
        <c:scaling>
          <c:orientation val="minMax"/>
        </c:scaling>
        <c:delete val="1"/>
        <c:axPos val="l"/>
        <c:numFmt formatCode="General" sourceLinked="1"/>
        <c:majorTickMark val="none"/>
        <c:minorTickMark val="none"/>
        <c:tickLblPos val="nextTo"/>
        <c:crossAx val="3918423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'5. Monthly Avg'!$B$2</c:f>
          <c:strCache>
            <c:ptCount val="1"/>
            <c:pt idx="0">
              <c:v>Mammoth Mountain Monthly Snowfall Inches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'5. Monthly Avg'!$C$6</c:f>
              <c:strCache>
                <c:ptCount val="1"/>
                <c:pt idx="0">
                  <c:v>Avg Snowfall (1970-2015)</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'5. Monthly Avg'!$C$7:$C$16</c:f>
              <c:numCache>
                <c:formatCode>0</c:formatCode>
                <c:ptCount val="10"/>
                <c:pt idx="0">
                  <c:v>7.1304347826086953</c:v>
                </c:pt>
                <c:pt idx="1">
                  <c:v>6.5456521739130435</c:v>
                </c:pt>
                <c:pt idx="2">
                  <c:v>27.213043478260865</c:v>
                </c:pt>
                <c:pt idx="3">
                  <c:v>66.504347826086956</c:v>
                </c:pt>
                <c:pt idx="4">
                  <c:v>65.782608695652172</c:v>
                </c:pt>
                <c:pt idx="5">
                  <c:v>69.719565217391306</c:v>
                </c:pt>
                <c:pt idx="6">
                  <c:v>60.3</c:v>
                </c:pt>
                <c:pt idx="7">
                  <c:v>34.019565217391303</c:v>
                </c:pt>
                <c:pt idx="8">
                  <c:v>7.4217391304347817</c:v>
                </c:pt>
                <c:pt idx="9">
                  <c:v>0.18043478260869567</c:v>
                </c:pt>
              </c:numCache>
            </c:numRef>
          </c:val>
          <c:extLst>
            <c:ext xmlns:c16="http://schemas.microsoft.com/office/drawing/2014/chart" uri="{C3380CC4-5D6E-409C-BE32-E72D297353CC}">
              <c16:uniqueId val="{00000000-E3FA-4828-AE3D-E0C5FD3071B4}"/>
            </c:ext>
          </c:extLst>
        </c:ser>
        <c:ser>
          <c:idx val="1"/>
          <c:order val="1"/>
          <c:tx>
            <c:strRef>
              <c:f>'5. Monthly Avg'!$D$6</c:f>
              <c:strCache>
                <c:ptCount val="1"/>
                <c:pt idx="0">
                  <c:v>Snowfall (2011)</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'5. Monthly Avg'!$D$7:$D$16</c:f>
              <c:numCache>
                <c:formatCode>0</c:formatCode>
                <c:ptCount val="10"/>
                <c:pt idx="0">
                  <c:v>0</c:v>
                </c:pt>
                <c:pt idx="1">
                  <c:v>10</c:v>
                </c:pt>
                <c:pt idx="2">
                  <c:v>88</c:v>
                </c:pt>
                <c:pt idx="3">
                  <c:v>209</c:v>
                </c:pt>
                <c:pt idx="4">
                  <c:v>29</c:v>
                </c:pt>
                <c:pt idx="5">
                  <c:v>92</c:v>
                </c:pt>
                <c:pt idx="6">
                  <c:v>177.5</c:v>
                </c:pt>
                <c:pt idx="7">
                  <c:v>31</c:v>
                </c:pt>
                <c:pt idx="8">
                  <c:v>27.5</c:v>
                </c:pt>
                <c:pt idx="9">
                  <c:v>4.5</c:v>
                </c:pt>
              </c:numCache>
            </c:numRef>
          </c:val>
          <c:extLst>
            <c:ext xmlns:c16="http://schemas.microsoft.com/office/drawing/2014/chart" uri="{C3380CC4-5D6E-409C-BE32-E72D297353CC}">
              <c16:uniqueId val="{00000001-E3FA-4828-AE3D-E0C5FD3071B4}"/>
            </c:ext>
          </c:extLst>
        </c:ser>
        <c:dLbls>
          <c:showLegendKey val="0"/>
          <c:showVal val="0"/>
          <c:showCatName val="0"/>
          <c:showSerName val="0"/>
          <c:showPercent val="0"/>
          <c:showBubbleSize val="0"/>
        </c:dLbls>
        <c:gapWidth val="56"/>
        <c:axId val="637604280"/>
        <c:axId val="637649616"/>
      </c:barChart>
      <c:catAx>
        <c:axId val="637604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7649616"/>
        <c:crosses val="autoZero"/>
        <c:auto val="1"/>
        <c:lblAlgn val="ctr"/>
        <c:lblOffset val="100"/>
        <c:noMultiLvlLbl val="0"/>
      </c:catAx>
      <c:valAx>
        <c:axId val="637649616"/>
        <c:scaling>
          <c:orientation val="minMax"/>
        </c:scaling>
        <c:delete val="1"/>
        <c:axPos val="l"/>
        <c:numFmt formatCode="0" sourceLinked="1"/>
        <c:majorTickMark val="none"/>
        <c:minorTickMark val="none"/>
        <c:tickLblPos val="nextTo"/>
        <c:crossAx val="637604280"/>
        <c:crosses val="autoZero"/>
        <c:crossBetween val="between"/>
      </c:valAx>
      <c:spPr>
        <a:noFill/>
        <a:ln>
          <a:noFill/>
        </a:ln>
        <a:effectLst/>
      </c:spPr>
    </c:plotArea>
    <c:legend>
      <c:legendPos val="t"/>
      <c:layout>
        <c:manualLayout>
          <c:xMode val="edge"/>
          <c:yMode val="edge"/>
          <c:x val="0.26476973711619378"/>
          <c:y val="0.11665157382357919"/>
          <c:w val="0.48046844144481937"/>
          <c:h val="7.2512901539091096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baseline="0">
                <a:effectLst/>
              </a:rPr>
              <a:t>Mammoth Mountain Seasonal Snowfall in Inches</a:t>
            </a:r>
            <a:endParaRPr lang="en-US" sz="14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'5. Season Trend'!$E$3</c:f>
              <c:strCache>
                <c:ptCount val="1"/>
                <c:pt idx="0">
                  <c:v>Seasonal Snowfall</c:v>
                </c:pt>
              </c:strCache>
            </c:strRef>
          </c:tx>
          <c:spPr>
            <a:solidFill>
              <a:schemeClr val="accent1"/>
            </a:solidFill>
            <a:ln>
              <a:noFill/>
            </a:ln>
            <a:effectLst/>
          </c:spPr>
          <c:invertIfNegative val="0"/>
          <c:cat>
            <c:numRef>
              <c:f>'5. Season Trend'!$D$4:$D$49</c:f>
              <c:numCache>
                <c:formatCode>General</c:formatCode>
                <c:ptCount val="46"/>
                <c:pt idx="0">
                  <c:v>1970</c:v>
                </c:pt>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numCache>
            </c:numRef>
          </c:cat>
          <c:val>
            <c:numRef>
              <c:f>'5. Season Trend'!$E$4:$E$49</c:f>
              <c:numCache>
                <c:formatCode>General</c:formatCode>
                <c:ptCount val="46"/>
                <c:pt idx="0">
                  <c:v>244.5</c:v>
                </c:pt>
                <c:pt idx="1">
                  <c:v>255.5</c:v>
                </c:pt>
                <c:pt idx="2">
                  <c:v>268.5</c:v>
                </c:pt>
                <c:pt idx="3">
                  <c:v>370.5</c:v>
                </c:pt>
                <c:pt idx="4">
                  <c:v>306.5</c:v>
                </c:pt>
                <c:pt idx="5">
                  <c:v>378.5</c:v>
                </c:pt>
                <c:pt idx="6">
                  <c:v>197.5</c:v>
                </c:pt>
                <c:pt idx="7">
                  <c:v>94</c:v>
                </c:pt>
                <c:pt idx="8">
                  <c:v>487.5</c:v>
                </c:pt>
                <c:pt idx="9">
                  <c:v>386.5</c:v>
                </c:pt>
                <c:pt idx="10">
                  <c:v>444.5</c:v>
                </c:pt>
                <c:pt idx="11">
                  <c:v>230</c:v>
                </c:pt>
                <c:pt idx="12">
                  <c:v>502.5</c:v>
                </c:pt>
                <c:pt idx="13">
                  <c:v>546.29999999999995</c:v>
                </c:pt>
                <c:pt idx="14">
                  <c:v>273.3</c:v>
                </c:pt>
                <c:pt idx="15">
                  <c:v>236.79999999999998</c:v>
                </c:pt>
                <c:pt idx="16">
                  <c:v>433.60000000000008</c:v>
                </c:pt>
                <c:pt idx="17">
                  <c:v>195.8</c:v>
                </c:pt>
                <c:pt idx="18">
                  <c:v>230</c:v>
                </c:pt>
                <c:pt idx="19">
                  <c:v>251.4</c:v>
                </c:pt>
                <c:pt idx="20">
                  <c:v>214.29999999999998</c:v>
                </c:pt>
                <c:pt idx="21">
                  <c:v>242.00000000000003</c:v>
                </c:pt>
                <c:pt idx="22">
                  <c:v>226.00000000000003</c:v>
                </c:pt>
                <c:pt idx="23">
                  <c:v>472.5</c:v>
                </c:pt>
                <c:pt idx="24">
                  <c:v>275.10000000000002</c:v>
                </c:pt>
                <c:pt idx="25">
                  <c:v>540.19999999999993</c:v>
                </c:pt>
                <c:pt idx="26">
                  <c:v>321.20000000000005</c:v>
                </c:pt>
                <c:pt idx="27">
                  <c:v>323.8</c:v>
                </c:pt>
                <c:pt idx="28">
                  <c:v>451.40000000000003</c:v>
                </c:pt>
                <c:pt idx="29">
                  <c:v>332.40000000000003</c:v>
                </c:pt>
                <c:pt idx="30">
                  <c:v>382.70000000000005</c:v>
                </c:pt>
                <c:pt idx="31">
                  <c:v>393.9</c:v>
                </c:pt>
                <c:pt idx="32">
                  <c:v>299.59999999999997</c:v>
                </c:pt>
                <c:pt idx="33">
                  <c:v>356.00000000000006</c:v>
                </c:pt>
                <c:pt idx="34">
                  <c:v>348.9</c:v>
                </c:pt>
                <c:pt idx="35">
                  <c:v>570.1</c:v>
                </c:pt>
                <c:pt idx="36">
                  <c:v>578.49999999999989</c:v>
                </c:pt>
                <c:pt idx="37">
                  <c:v>222.1</c:v>
                </c:pt>
                <c:pt idx="38">
                  <c:v>333.5</c:v>
                </c:pt>
                <c:pt idx="39">
                  <c:v>470</c:v>
                </c:pt>
                <c:pt idx="40">
                  <c:v>557.9</c:v>
                </c:pt>
                <c:pt idx="41">
                  <c:v>668.5</c:v>
                </c:pt>
                <c:pt idx="42">
                  <c:v>263</c:v>
                </c:pt>
                <c:pt idx="43">
                  <c:v>308.3</c:v>
                </c:pt>
                <c:pt idx="44">
                  <c:v>238</c:v>
                </c:pt>
                <c:pt idx="45">
                  <c:v>138</c:v>
                </c:pt>
              </c:numCache>
            </c:numRef>
          </c:val>
          <c:extLst>
            <c:ext xmlns:c16="http://schemas.microsoft.com/office/drawing/2014/chart" uri="{C3380CC4-5D6E-409C-BE32-E72D297353CC}">
              <c16:uniqueId val="{00000000-6915-4672-8BB7-3B7DE5B1D195}"/>
            </c:ext>
          </c:extLst>
        </c:ser>
        <c:dLbls>
          <c:showLegendKey val="0"/>
          <c:showVal val="0"/>
          <c:showCatName val="0"/>
          <c:showSerName val="0"/>
          <c:showPercent val="0"/>
          <c:showBubbleSize val="0"/>
        </c:dLbls>
        <c:gapWidth val="20"/>
        <c:axId val="712074864"/>
        <c:axId val="712077216"/>
      </c:barChart>
      <c:barChart>
        <c:barDir val="col"/>
        <c:grouping val="clustered"/>
        <c:varyColors val="0"/>
        <c:ser>
          <c:idx val="1"/>
          <c:order val="1"/>
          <c:tx>
            <c:strRef>
              <c:f>'5. Season Trend'!$F$3</c:f>
              <c:strCache>
                <c:ptCount val="1"/>
                <c:pt idx="0">
                  <c:v>Selected Year</c:v>
                </c:pt>
              </c:strCache>
            </c:strRef>
          </c:tx>
          <c:spPr>
            <a:solidFill>
              <a:schemeClr val="accent2"/>
            </a:solidFill>
            <a:ln>
              <a:noFill/>
            </a:ln>
            <a:effectLst/>
          </c:spPr>
          <c:invertIfNegative val="0"/>
          <c:val>
            <c:numRef>
              <c:f>'5. Season Trend'!$F$4:$F$49</c:f>
              <c:numCache>
                <c:formatCode>General</c:formatCode>
                <c:ptCount val="4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668.5</c:v>
                </c:pt>
                <c:pt idx="42">
                  <c:v>0</c:v>
                </c:pt>
                <c:pt idx="43">
                  <c:v>0</c:v>
                </c:pt>
                <c:pt idx="44">
                  <c:v>0</c:v>
                </c:pt>
                <c:pt idx="45">
                  <c:v>0</c:v>
                </c:pt>
              </c:numCache>
            </c:numRef>
          </c:val>
          <c:extLst>
            <c:ext xmlns:c16="http://schemas.microsoft.com/office/drawing/2014/chart" uri="{C3380CC4-5D6E-409C-BE32-E72D297353CC}">
              <c16:uniqueId val="{00000001-6915-4672-8BB7-3B7DE5B1D195}"/>
            </c:ext>
          </c:extLst>
        </c:ser>
        <c:dLbls>
          <c:showLegendKey val="0"/>
          <c:showVal val="0"/>
          <c:showCatName val="0"/>
          <c:showSerName val="0"/>
          <c:showPercent val="0"/>
          <c:showBubbleSize val="0"/>
        </c:dLbls>
        <c:gapWidth val="20"/>
        <c:axId val="712961264"/>
        <c:axId val="712954600"/>
      </c:barChart>
      <c:catAx>
        <c:axId val="712074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12077216"/>
        <c:crosses val="autoZero"/>
        <c:auto val="1"/>
        <c:lblAlgn val="ctr"/>
        <c:lblOffset val="100"/>
        <c:noMultiLvlLbl val="0"/>
      </c:catAx>
      <c:valAx>
        <c:axId val="7120772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12074864"/>
        <c:crosses val="autoZero"/>
        <c:crossBetween val="between"/>
      </c:valAx>
      <c:valAx>
        <c:axId val="712954600"/>
        <c:scaling>
          <c:orientation val="minMax"/>
        </c:scaling>
        <c:delete val="1"/>
        <c:axPos val="r"/>
        <c:numFmt formatCode="General" sourceLinked="1"/>
        <c:majorTickMark val="out"/>
        <c:minorTickMark val="none"/>
        <c:tickLblPos val="nextTo"/>
        <c:crossAx val="712961264"/>
        <c:crosses val="max"/>
        <c:crossBetween val="between"/>
      </c:valAx>
      <c:catAx>
        <c:axId val="712961264"/>
        <c:scaling>
          <c:orientation val="minMax"/>
        </c:scaling>
        <c:delete val="1"/>
        <c:axPos val="b"/>
        <c:majorTickMark val="out"/>
        <c:minorTickMark val="none"/>
        <c:tickLblPos val="nextTo"/>
        <c:crossAx val="712954600"/>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495355533388515"/>
          <c:y val="4.6881342419034029E-2"/>
          <c:w val="0.84910754080268269"/>
          <c:h val="0.68079711067649529"/>
        </c:manualLayout>
      </c:layout>
      <c:barChart>
        <c:barDir val="col"/>
        <c:grouping val="clustered"/>
        <c:varyColors val="0"/>
        <c:ser>
          <c:idx val="0"/>
          <c:order val="0"/>
          <c:tx>
            <c:strRef>
              <c:f>'6. Waterfall Chart'!$D$1</c:f>
              <c:strCache>
                <c:ptCount val="1"/>
                <c:pt idx="0">
                  <c:v>Ends</c:v>
                </c:pt>
              </c:strCache>
            </c:strRef>
          </c:tx>
          <c:spPr>
            <a:solidFill>
              <a:srgbClr val="2279BE"/>
            </a:solidFill>
            <a:ln w="25400">
              <a:noFill/>
            </a:ln>
          </c:spPr>
          <c:invertIfNegative val="0"/>
          <c:dLbls>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Waterfall Chart'!$A$2:$A$6</c:f>
              <c:strCache>
                <c:ptCount val="5"/>
                <c:pt idx="0">
                  <c:v>Starting Inventory</c:v>
                </c:pt>
                <c:pt idx="1">
                  <c:v>Received</c:v>
                </c:pt>
                <c:pt idx="2">
                  <c:v>Spoiled</c:v>
                </c:pt>
                <c:pt idx="3">
                  <c:v>Sold</c:v>
                </c:pt>
                <c:pt idx="4">
                  <c:v>Ending Inventory</c:v>
                </c:pt>
              </c:strCache>
            </c:strRef>
          </c:cat>
          <c:val>
            <c:numRef>
              <c:f>'6. Waterfall Chart'!$D$2:$D$6</c:f>
              <c:numCache>
                <c:formatCode>General;\-General;;</c:formatCode>
                <c:ptCount val="5"/>
                <c:pt idx="0">
                  <c:v>200</c:v>
                </c:pt>
                <c:pt idx="1">
                  <c:v>0</c:v>
                </c:pt>
                <c:pt idx="2">
                  <c:v>0</c:v>
                </c:pt>
                <c:pt idx="3">
                  <c:v>0</c:v>
                </c:pt>
                <c:pt idx="4">
                  <c:v>170</c:v>
                </c:pt>
              </c:numCache>
            </c:numRef>
          </c:val>
          <c:extLst>
            <c:ext xmlns:c16="http://schemas.microsoft.com/office/drawing/2014/chart" uri="{C3380CC4-5D6E-409C-BE32-E72D297353CC}">
              <c16:uniqueId val="{00000000-C930-4F08-9FD9-A17C0089788C}"/>
            </c:ext>
          </c:extLst>
        </c:ser>
        <c:dLbls>
          <c:showLegendKey val="0"/>
          <c:showVal val="0"/>
          <c:showCatName val="0"/>
          <c:showSerName val="0"/>
          <c:showPercent val="0"/>
          <c:showBubbleSize val="0"/>
        </c:dLbls>
        <c:gapWidth val="50"/>
        <c:axId val="542286208"/>
        <c:axId val="542288128"/>
      </c:barChart>
      <c:lineChart>
        <c:grouping val="standard"/>
        <c:varyColors val="0"/>
        <c:ser>
          <c:idx val="1"/>
          <c:order val="1"/>
          <c:tx>
            <c:strRef>
              <c:f>'6. Waterfall Chart'!$E$1</c:f>
              <c:strCache>
                <c:ptCount val="1"/>
                <c:pt idx="0">
                  <c:v>Before</c:v>
                </c:pt>
              </c:strCache>
            </c:strRef>
          </c:tx>
          <c:spPr>
            <a:ln w="19050">
              <a:noFill/>
            </a:ln>
          </c:spPr>
          <c:marker>
            <c:symbol val="none"/>
          </c:marker>
          <c:cat>
            <c:strRef>
              <c:f>'6. Waterfall Chart'!$A$2:$A$6</c:f>
              <c:strCache>
                <c:ptCount val="5"/>
                <c:pt idx="0">
                  <c:v>Starting Inventory</c:v>
                </c:pt>
                <c:pt idx="1">
                  <c:v>Received</c:v>
                </c:pt>
                <c:pt idx="2">
                  <c:v>Spoiled</c:v>
                </c:pt>
                <c:pt idx="3">
                  <c:v>Sold</c:v>
                </c:pt>
                <c:pt idx="4">
                  <c:v>Ending Inventory</c:v>
                </c:pt>
              </c:strCache>
            </c:strRef>
          </c:cat>
          <c:val>
            <c:numRef>
              <c:f>'6. Waterfall Chart'!$E$2:$E$6</c:f>
              <c:numCache>
                <c:formatCode>General</c:formatCode>
                <c:ptCount val="5"/>
                <c:pt idx="1">
                  <c:v>200</c:v>
                </c:pt>
                <c:pt idx="2">
                  <c:v>300</c:v>
                </c:pt>
                <c:pt idx="3">
                  <c:v>270</c:v>
                </c:pt>
              </c:numCache>
            </c:numRef>
          </c:val>
          <c:smooth val="0"/>
          <c:extLst>
            <c:ext xmlns:c16="http://schemas.microsoft.com/office/drawing/2014/chart" uri="{C3380CC4-5D6E-409C-BE32-E72D297353CC}">
              <c16:uniqueId val="{00000001-C930-4F08-9FD9-A17C0089788C}"/>
            </c:ext>
          </c:extLst>
        </c:ser>
        <c:ser>
          <c:idx val="2"/>
          <c:order val="2"/>
          <c:tx>
            <c:strRef>
              <c:f>'6. Waterfall Chart'!$F$1</c:f>
              <c:strCache>
                <c:ptCount val="1"/>
                <c:pt idx="0">
                  <c:v>After</c:v>
                </c:pt>
              </c:strCache>
            </c:strRef>
          </c:tx>
          <c:spPr>
            <a:ln w="19050">
              <a:noFill/>
            </a:ln>
          </c:spPr>
          <c:marker>
            <c:symbol val="none"/>
          </c:marker>
          <c:cat>
            <c:strRef>
              <c:f>'6. Waterfall Chart'!$A$2:$A$6</c:f>
              <c:strCache>
                <c:ptCount val="5"/>
                <c:pt idx="0">
                  <c:v>Starting Inventory</c:v>
                </c:pt>
                <c:pt idx="1">
                  <c:v>Received</c:v>
                </c:pt>
                <c:pt idx="2">
                  <c:v>Spoiled</c:v>
                </c:pt>
                <c:pt idx="3">
                  <c:v>Sold</c:v>
                </c:pt>
                <c:pt idx="4">
                  <c:v>Ending Inventory</c:v>
                </c:pt>
              </c:strCache>
            </c:strRef>
          </c:cat>
          <c:val>
            <c:numRef>
              <c:f>'6. Waterfall Chart'!$F$2:$F$6</c:f>
              <c:numCache>
                <c:formatCode>General</c:formatCode>
                <c:ptCount val="5"/>
                <c:pt idx="1">
                  <c:v>300</c:v>
                </c:pt>
                <c:pt idx="2">
                  <c:v>270</c:v>
                </c:pt>
                <c:pt idx="3">
                  <c:v>170</c:v>
                </c:pt>
              </c:numCache>
            </c:numRef>
          </c:val>
          <c:smooth val="0"/>
          <c:extLst>
            <c:ext xmlns:c16="http://schemas.microsoft.com/office/drawing/2014/chart" uri="{C3380CC4-5D6E-409C-BE32-E72D297353CC}">
              <c16:uniqueId val="{00000002-C930-4F08-9FD9-A17C0089788C}"/>
            </c:ext>
          </c:extLst>
        </c:ser>
        <c:dLbls>
          <c:showLegendKey val="0"/>
          <c:showVal val="0"/>
          <c:showCatName val="0"/>
          <c:showSerName val="0"/>
          <c:showPercent val="0"/>
          <c:showBubbleSize val="0"/>
        </c:dLbls>
        <c:upDownBars>
          <c:gapWidth val="50"/>
          <c:upBars>
            <c:spPr>
              <a:solidFill>
                <a:srgbClr val="2CA02C"/>
              </a:solidFill>
              <a:ln w="6350">
                <a:noFill/>
              </a:ln>
            </c:spPr>
          </c:upBars>
          <c:downBars>
            <c:spPr>
              <a:solidFill>
                <a:srgbClr val="E41A1C"/>
              </a:solidFill>
              <a:ln w="6350">
                <a:noFill/>
              </a:ln>
            </c:spPr>
          </c:downBars>
        </c:upDownBars>
        <c:marker val="1"/>
        <c:smooth val="0"/>
        <c:axId val="542286208"/>
        <c:axId val="542288128"/>
      </c:lineChart>
      <c:lineChart>
        <c:grouping val="standard"/>
        <c:varyColors val="0"/>
        <c:ser>
          <c:idx val="4"/>
          <c:order val="4"/>
          <c:tx>
            <c:strRef>
              <c:f>'6. Waterfall Chart'!$H$1</c:f>
              <c:strCache>
                <c:ptCount val="1"/>
                <c:pt idx="0">
                  <c:v>Center Y</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3-C930-4F08-9FD9-A17C0089788C}"/>
                </c:ext>
              </c:extLst>
            </c:dLbl>
            <c:spPr>
              <a:noFill/>
              <a:ln>
                <a:noFill/>
              </a:ln>
              <a:effectLst/>
            </c:spPr>
            <c:dLblPos val="ctr"/>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cat>
            <c:numRef>
              <c:f>'6. Waterfall Chart'!$K$2:$K$6</c:f>
              <c:numCache>
                <c:formatCode>General</c:formatCode>
                <c:ptCount val="5"/>
                <c:pt idx="1">
                  <c:v>100</c:v>
                </c:pt>
                <c:pt idx="2">
                  <c:v>-30</c:v>
                </c:pt>
                <c:pt idx="3">
                  <c:v>-100</c:v>
                </c:pt>
              </c:numCache>
            </c:numRef>
          </c:cat>
          <c:val>
            <c:numRef>
              <c:f>'6. Waterfall Chart'!$H$2:$H$6</c:f>
              <c:numCache>
                <c:formatCode>General</c:formatCode>
                <c:ptCount val="5"/>
                <c:pt idx="0">
                  <c:v>0</c:v>
                </c:pt>
                <c:pt idx="1">
                  <c:v>#N/A</c:v>
                </c:pt>
                <c:pt idx="2">
                  <c:v>#N/A</c:v>
                </c:pt>
                <c:pt idx="3">
                  <c:v>#N/A</c:v>
                </c:pt>
              </c:numCache>
            </c:numRef>
          </c:val>
          <c:smooth val="0"/>
          <c:extLst>
            <c:ext xmlns:c16="http://schemas.microsoft.com/office/drawing/2014/chart" uri="{C3380CC4-5D6E-409C-BE32-E72D297353CC}">
              <c16:uniqueId val="{00000004-C930-4F08-9FD9-A17C0089788C}"/>
            </c:ext>
          </c:extLst>
        </c:ser>
        <c:ser>
          <c:idx val="5"/>
          <c:order val="5"/>
          <c:tx>
            <c:strRef>
              <c:f>'6. Waterfall Chart'!$I$1</c:f>
              <c:strCache>
                <c:ptCount val="1"/>
                <c:pt idx="0">
                  <c:v>Above Y</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5-C930-4F08-9FD9-A17C0089788C}"/>
                </c:ext>
              </c:extLst>
            </c:dLbl>
            <c:spPr>
              <a:noFill/>
              <a:ln>
                <a:noFill/>
              </a:ln>
              <a:effectLst/>
            </c:spPr>
            <c:dLblPos val="t"/>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cat>
            <c:numRef>
              <c:f>'6. Waterfall Chart'!$K$2:$K$6</c:f>
              <c:numCache>
                <c:formatCode>General</c:formatCode>
                <c:ptCount val="5"/>
                <c:pt idx="1">
                  <c:v>100</c:v>
                </c:pt>
                <c:pt idx="2">
                  <c:v>-30</c:v>
                </c:pt>
                <c:pt idx="3">
                  <c:v>-100</c:v>
                </c:pt>
              </c:numCache>
            </c:numRef>
          </c:cat>
          <c:val>
            <c:numRef>
              <c:f>'6. Waterfall Chart'!$I$2:$I$6</c:f>
              <c:numCache>
                <c:formatCode>General</c:formatCode>
                <c:ptCount val="5"/>
                <c:pt idx="0">
                  <c:v>1</c:v>
                </c:pt>
                <c:pt idx="1">
                  <c:v>300</c:v>
                </c:pt>
                <c:pt idx="2">
                  <c:v>300</c:v>
                </c:pt>
                <c:pt idx="3">
                  <c:v>270</c:v>
                </c:pt>
              </c:numCache>
            </c:numRef>
          </c:val>
          <c:smooth val="0"/>
          <c:extLst>
            <c:ext xmlns:c16="http://schemas.microsoft.com/office/drawing/2014/chart" uri="{C3380CC4-5D6E-409C-BE32-E72D297353CC}">
              <c16:uniqueId val="{00000006-C930-4F08-9FD9-A17C0089788C}"/>
            </c:ext>
          </c:extLst>
        </c:ser>
        <c:dLbls>
          <c:showLegendKey val="0"/>
          <c:showVal val="0"/>
          <c:showCatName val="0"/>
          <c:showSerName val="0"/>
          <c:showPercent val="0"/>
          <c:showBubbleSize val="0"/>
        </c:dLbls>
        <c:marker val="1"/>
        <c:smooth val="0"/>
        <c:axId val="544425472"/>
        <c:axId val="544423936"/>
      </c:lineChart>
      <c:scatterChart>
        <c:scatterStyle val="lineMarker"/>
        <c:varyColors val="0"/>
        <c:ser>
          <c:idx val="3"/>
          <c:order val="3"/>
          <c:tx>
            <c:strRef>
              <c:f>'6. Waterfall Chart'!$G$1</c:f>
              <c:strCache>
                <c:ptCount val="1"/>
                <c:pt idx="0">
                  <c:v>Line Y</c:v>
                </c:pt>
              </c:strCache>
            </c:strRef>
          </c:tx>
          <c:spPr>
            <a:ln w="19050">
              <a:noFill/>
            </a:ln>
          </c:spPr>
          <c:marker>
            <c:symbol val="none"/>
          </c:marker>
          <c:errBars>
            <c:errDir val="x"/>
            <c:errBarType val="both"/>
            <c:errValType val="fixedVal"/>
            <c:noEndCap val="1"/>
            <c:val val="0.83333333333333337"/>
          </c:errBars>
          <c:xVal>
            <c:numRef>
              <c:f>'6. Waterfall Chart'!$C$2:$C$6</c:f>
              <c:numCache>
                <c:formatCode>General</c:formatCode>
                <c:ptCount val="5"/>
                <c:pt idx="0">
                  <c:v>1.5</c:v>
                </c:pt>
                <c:pt idx="1">
                  <c:v>2.5</c:v>
                </c:pt>
                <c:pt idx="2">
                  <c:v>3.5</c:v>
                </c:pt>
                <c:pt idx="3">
                  <c:v>4.5</c:v>
                </c:pt>
              </c:numCache>
            </c:numRef>
          </c:xVal>
          <c:yVal>
            <c:numRef>
              <c:f>'6. Waterfall Chart'!$G$2:$G$6</c:f>
              <c:numCache>
                <c:formatCode>General</c:formatCode>
                <c:ptCount val="5"/>
                <c:pt idx="0">
                  <c:v>200</c:v>
                </c:pt>
                <c:pt idx="1">
                  <c:v>300</c:v>
                </c:pt>
                <c:pt idx="2">
                  <c:v>270</c:v>
                </c:pt>
                <c:pt idx="3">
                  <c:v>170</c:v>
                </c:pt>
              </c:numCache>
            </c:numRef>
          </c:yVal>
          <c:smooth val="0"/>
          <c:extLst>
            <c:ext xmlns:c16="http://schemas.microsoft.com/office/drawing/2014/chart" uri="{C3380CC4-5D6E-409C-BE32-E72D297353CC}">
              <c16:uniqueId val="{00000007-C930-4F08-9FD9-A17C0089788C}"/>
            </c:ext>
          </c:extLst>
        </c:ser>
        <c:ser>
          <c:idx val="6"/>
          <c:order val="6"/>
          <c:tx>
            <c:strRef>
              <c:f>'6. Waterfall Chart'!$J$1</c:f>
              <c:strCache>
                <c:ptCount val="1"/>
                <c:pt idx="0">
                  <c:v>Below X</c:v>
                </c:pt>
              </c:strCache>
            </c:strRef>
          </c:tx>
          <c:spPr>
            <a:ln w="19050">
              <a:noFill/>
            </a:ln>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8-C930-4F08-9FD9-A17C0089788C}"/>
                </c:ext>
              </c:extLst>
            </c:dLbl>
            <c:spPr>
              <a:noFill/>
              <a:ln>
                <a:noFill/>
              </a:ln>
              <a:effectLst/>
            </c:spPr>
            <c:dLblPos val="b"/>
            <c:showLegendKey val="0"/>
            <c:showVal val="0"/>
            <c:showCatName val="1"/>
            <c:showSerName val="0"/>
            <c:showPercent val="0"/>
            <c:showBubbleSize val="0"/>
            <c:showLeaderLines val="0"/>
            <c:extLst>
              <c:ext xmlns:c15="http://schemas.microsoft.com/office/drawing/2012/chart" uri="{CE6537A1-D6FC-4f65-9D91-7224C49458BB}">
                <c15:showLeaderLines val="1"/>
              </c:ext>
            </c:extLst>
          </c:dLbls>
          <c:xVal>
            <c:strRef>
              <c:f>'6. Waterfall Chart'!$A$2:$A$6</c:f>
              <c:strCache>
                <c:ptCount val="5"/>
                <c:pt idx="0">
                  <c:v>Starting Inventory</c:v>
                </c:pt>
                <c:pt idx="1">
                  <c:v>Received</c:v>
                </c:pt>
                <c:pt idx="2">
                  <c:v>Spoiled</c:v>
                </c:pt>
                <c:pt idx="3">
                  <c:v>Sold</c:v>
                </c:pt>
                <c:pt idx="4">
                  <c:v>Ending Inventory</c:v>
                </c:pt>
              </c:strCache>
            </c:strRef>
          </c:xVal>
          <c:yVal>
            <c:numRef>
              <c:f>'6. Waterfall Chart'!$J$2:$J$6</c:f>
              <c:numCache>
                <c:formatCode>General</c:formatCode>
                <c:ptCount val="5"/>
                <c:pt idx="0">
                  <c:v>1</c:v>
                </c:pt>
                <c:pt idx="1">
                  <c:v>200</c:v>
                </c:pt>
                <c:pt idx="2">
                  <c:v>270</c:v>
                </c:pt>
                <c:pt idx="3">
                  <c:v>170</c:v>
                </c:pt>
              </c:numCache>
            </c:numRef>
          </c:yVal>
          <c:smooth val="0"/>
          <c:extLst>
            <c:ext xmlns:c16="http://schemas.microsoft.com/office/drawing/2014/chart" uri="{C3380CC4-5D6E-409C-BE32-E72D297353CC}">
              <c16:uniqueId val="{00000009-C930-4F08-9FD9-A17C0089788C}"/>
            </c:ext>
          </c:extLst>
        </c:ser>
        <c:dLbls>
          <c:showLegendKey val="0"/>
          <c:showVal val="0"/>
          <c:showCatName val="0"/>
          <c:showSerName val="0"/>
          <c:showPercent val="0"/>
          <c:showBubbleSize val="0"/>
        </c:dLbls>
        <c:axId val="542286208"/>
        <c:axId val="542288128"/>
      </c:scatterChart>
      <c:catAx>
        <c:axId val="542286208"/>
        <c:scaling>
          <c:orientation val="minMax"/>
        </c:scaling>
        <c:delete val="0"/>
        <c:axPos val="b"/>
        <c:numFmt formatCode="General" sourceLinked="1"/>
        <c:majorTickMark val="none"/>
        <c:minorTickMark val="none"/>
        <c:tickLblPos val="low"/>
        <c:spPr>
          <a:ln>
            <a:solidFill>
              <a:srgbClr val="A6A6A6"/>
            </a:solidFill>
          </a:ln>
        </c:spPr>
        <c:txPr>
          <a:bodyPr rot="0" vert="horz"/>
          <a:lstStyle/>
          <a:p>
            <a:pPr>
              <a:defRPr/>
            </a:pPr>
            <a:endParaRPr lang="en-US"/>
          </a:p>
        </c:txPr>
        <c:crossAx val="542288128"/>
        <c:crosses val="autoZero"/>
        <c:auto val="0"/>
        <c:lblAlgn val="ctr"/>
        <c:lblOffset val="100"/>
        <c:tickLblSkip val="1"/>
        <c:noMultiLvlLbl val="0"/>
      </c:catAx>
      <c:valAx>
        <c:axId val="542288128"/>
        <c:scaling>
          <c:orientation val="minMax"/>
        </c:scaling>
        <c:delete val="0"/>
        <c:axPos val="l"/>
        <c:numFmt formatCode="General;\-General;;" sourceLinked="1"/>
        <c:majorTickMark val="out"/>
        <c:minorTickMark val="none"/>
        <c:tickLblPos val="nextTo"/>
        <c:spPr>
          <a:ln>
            <a:solidFill>
              <a:srgbClr val="A6A6A6"/>
            </a:solidFill>
          </a:ln>
        </c:spPr>
        <c:crossAx val="542286208"/>
        <c:crosses val="autoZero"/>
        <c:crossBetween val="between"/>
      </c:valAx>
      <c:valAx>
        <c:axId val="544423936"/>
        <c:scaling>
          <c:orientation val="minMax"/>
        </c:scaling>
        <c:delete val="1"/>
        <c:axPos val="r"/>
        <c:numFmt formatCode="General" sourceLinked="1"/>
        <c:majorTickMark val="out"/>
        <c:minorTickMark val="none"/>
        <c:tickLblPos val="nextTo"/>
        <c:crossAx val="544425472"/>
        <c:crosses val="max"/>
        <c:crossBetween val="between"/>
      </c:valAx>
      <c:catAx>
        <c:axId val="544425472"/>
        <c:scaling>
          <c:orientation val="minMax"/>
        </c:scaling>
        <c:delete val="1"/>
        <c:axPos val="b"/>
        <c:numFmt formatCode="General" sourceLinked="1"/>
        <c:majorTickMark val="out"/>
        <c:minorTickMark val="none"/>
        <c:tickLblPos val="nextTo"/>
        <c:crossAx val="544423936"/>
        <c:crosses val="autoZero"/>
        <c:auto val="1"/>
        <c:lblAlgn val="ctr"/>
        <c:lblOffset val="100"/>
        <c:noMultiLvlLbl val="0"/>
      </c:catAx>
      <c:spPr>
        <a:noFill/>
        <a:ln>
          <a:noFill/>
        </a:ln>
        <a:effectLst/>
        <a:extLst>
          <a:ext uri="{909E8E84-426E-40DD-AFC4-6F175D3DCCD1}">
            <a14:hiddenFill xmlns:a14="http://schemas.microsoft.com/office/drawing/2010/main">
              <a:solidFill>
                <a:sysClr val="window" lastClr="FFFFFF"/>
              </a:solidFill>
            </a14:hiddenFill>
          </a:ext>
          <a:ext uri="{91240B29-F687-4F45-9708-019B960494DF}">
            <a14:hiddenLine xmlns:a14="http://schemas.microsoft.com/office/drawing/2010/main">
              <a:noFill/>
            </a14:hiddenLine>
          </a:ext>
        </a:extLst>
      </c:spPr>
    </c:plotArea>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US" sz="1600"/>
              <a:t>Progress Chart</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doughnutChart>
        <c:varyColors val="1"/>
        <c:ser>
          <c:idx val="0"/>
          <c:order val="0"/>
          <c:tx>
            <c:strRef>
              <c:f>'2. Conditional Donut (2)'!$C$6</c:f>
              <c:strCache>
                <c:ptCount val="1"/>
                <c:pt idx="0">
                  <c:v>Data Series</c:v>
                </c:pt>
              </c:strCache>
            </c:strRef>
          </c:tx>
          <c:dPt>
            <c:idx val="0"/>
            <c:bubble3D val="0"/>
            <c:spPr>
              <a:solidFill>
                <a:schemeClr val="accent2"/>
              </a:solidFill>
              <a:ln w="19050">
                <a:solidFill>
                  <a:schemeClr val="lt1"/>
                </a:solidFill>
              </a:ln>
              <a:effectLst/>
            </c:spPr>
            <c:extLst>
              <c:ext xmlns:c16="http://schemas.microsoft.com/office/drawing/2014/chart" uri="{C3380CC4-5D6E-409C-BE32-E72D297353CC}">
                <c16:uniqueId val="{00000001-A1AE-4B38-8E6D-28A61D6B42F1}"/>
              </c:ext>
            </c:extLst>
          </c:dPt>
          <c:dPt>
            <c:idx val="1"/>
            <c:bubble3D val="0"/>
            <c:spPr>
              <a:solidFill>
                <a:schemeClr val="accent1"/>
              </a:solidFill>
              <a:ln w="19050">
                <a:solidFill>
                  <a:schemeClr val="lt1"/>
                </a:solidFill>
              </a:ln>
              <a:effectLst/>
            </c:spPr>
            <c:extLst>
              <c:ext xmlns:c16="http://schemas.microsoft.com/office/drawing/2014/chart" uri="{C3380CC4-5D6E-409C-BE32-E72D297353CC}">
                <c16:uniqueId val="{00000003-A1AE-4B38-8E6D-28A61D6B42F1}"/>
              </c:ext>
            </c:extLst>
          </c:dPt>
          <c:dPt>
            <c:idx val="2"/>
            <c:bubble3D val="0"/>
            <c:spPr>
              <a:solidFill>
                <a:srgbClr val="92D050"/>
              </a:solidFill>
              <a:ln w="19050">
                <a:solidFill>
                  <a:schemeClr val="lt1"/>
                </a:solidFill>
              </a:ln>
              <a:effectLst/>
            </c:spPr>
            <c:extLst>
              <c:ext xmlns:c16="http://schemas.microsoft.com/office/drawing/2014/chart" uri="{C3380CC4-5D6E-409C-BE32-E72D297353CC}">
                <c16:uniqueId val="{00000005-A1AE-4B38-8E6D-28A61D6B42F1}"/>
              </c:ext>
            </c:extLst>
          </c:dPt>
          <c:dPt>
            <c:idx val="3"/>
            <c:bubble3D val="0"/>
            <c:spPr>
              <a:solidFill>
                <a:schemeClr val="bg1">
                  <a:lumMod val="85000"/>
                </a:schemeClr>
              </a:solidFill>
              <a:ln w="19050">
                <a:solidFill>
                  <a:schemeClr val="lt1"/>
                </a:solidFill>
              </a:ln>
              <a:effectLst/>
            </c:spPr>
            <c:extLst>
              <c:ext xmlns:c16="http://schemas.microsoft.com/office/drawing/2014/chart" uri="{C3380CC4-5D6E-409C-BE32-E72D297353CC}">
                <c16:uniqueId val="{00000007-A1AE-4B38-8E6D-28A61D6B42F1}"/>
              </c:ext>
            </c:extLst>
          </c:dPt>
          <c:val>
            <c:numRef>
              <c:f>'2. Conditional Donut (2)'!$C$7:$C$10</c:f>
              <c:numCache>
                <c:formatCode>0%</c:formatCode>
                <c:ptCount val="4"/>
                <c:pt idx="0">
                  <c:v>0.6</c:v>
                </c:pt>
                <c:pt idx="1">
                  <c:v>0</c:v>
                </c:pt>
                <c:pt idx="2">
                  <c:v>0</c:v>
                </c:pt>
                <c:pt idx="3">
                  <c:v>0.4</c:v>
                </c:pt>
              </c:numCache>
            </c:numRef>
          </c:val>
          <c:extLst>
            <c:ext xmlns:c16="http://schemas.microsoft.com/office/drawing/2014/chart" uri="{C3380CC4-5D6E-409C-BE32-E72D297353CC}">
              <c16:uniqueId val="{00000008-A1AE-4B38-8E6D-28A61D6B42F1}"/>
            </c:ext>
          </c:extLst>
        </c:ser>
        <c:dLbls>
          <c:showLegendKey val="0"/>
          <c:showVal val="0"/>
          <c:showCatName val="0"/>
          <c:showSerName val="0"/>
          <c:showPercent val="0"/>
          <c:showBubbleSize val="0"/>
          <c:showLeaderLines val="1"/>
        </c:dLbls>
        <c:firstSliceAng val="0"/>
        <c:holeSize val="6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withinLinear" id="14">
  <a:schemeClr val="accent1"/>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8.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croll" dx="22" fmlaLink="$C$8" horiz="1" max="10" min="2" page="2" val="2"/>
</file>

<file path=xl/ctrlProps/ctrlProp2.xml><?xml version="1.0" encoding="utf-8"?>
<formControlPr xmlns="http://schemas.microsoft.com/office/spreadsheetml/2009/9/main" objectType="Spin" dx="26" fmlaLink="$C$12" inc="10" max="100" page="10" val="100"/>
</file>

<file path=xl/ctrlProps/ctrlProp3.xml><?xml version="1.0" encoding="utf-8"?>
<formControlPr xmlns="http://schemas.microsoft.com/office/spreadsheetml/2009/9/main" objectType="Scroll" dx="22" fmlaLink="$C$8" horiz="1" max="10" min="2" page="2" val="2"/>
</file>

<file path=xl/ctrlProps/ctrlProp4.xml><?xml version="1.0" encoding="utf-8"?>
<formControlPr xmlns="http://schemas.microsoft.com/office/spreadsheetml/2009/9/main" objectType="CheckBox" fmlaLink="$H$2" lockText="1" noThreeD="1"/>
</file>

<file path=xl/ctrlProps/ctrlProp5.xml><?xml version="1.0" encoding="utf-8"?>
<formControlPr xmlns="http://schemas.microsoft.com/office/spreadsheetml/2009/9/main" objectType="CheckBox" checked="Checked" fmlaLink="$I$2" lockText="1" noThreeD="1"/>
</file>

<file path=xl/ctrlProps/ctrlProp6.xml><?xml version="1.0" encoding="utf-8"?>
<formControlPr xmlns="http://schemas.microsoft.com/office/spreadsheetml/2009/9/main" objectType="CheckBox" checked="Checked" fmlaLink="$J$2" lockText="1" noThreeD="1"/>
</file>

<file path=xl/ctrlProps/ctrlProp7.xml><?xml version="1.0" encoding="utf-8"?>
<formControlPr xmlns="http://schemas.microsoft.com/office/spreadsheetml/2009/9/main" objectType="Spin" dx="26" fmlaLink="$C$12" inc="10" max="100" page="10" val="60"/>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www.excelcampus.com/blueprint-registration" TargetMode="External"/></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chart" Target="../charts/chart21.xml"/><Relationship Id="rId1" Type="http://schemas.openxmlformats.org/officeDocument/2006/relationships/chart" Target="../charts/chart20.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24.xml"/><Relationship Id="rId1" Type="http://schemas.openxmlformats.org/officeDocument/2006/relationships/chart" Target="../charts/chart23.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27.xml"/><Relationship Id="rId2" Type="http://schemas.openxmlformats.org/officeDocument/2006/relationships/chart" Target="../charts/chart26.xml"/><Relationship Id="rId1" Type="http://schemas.openxmlformats.org/officeDocument/2006/relationships/chart" Target="../charts/chart25.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30.xml"/><Relationship Id="rId2" Type="http://schemas.openxmlformats.org/officeDocument/2006/relationships/chart" Target="../charts/chart29.xml"/><Relationship Id="rId1" Type="http://schemas.openxmlformats.org/officeDocument/2006/relationships/chart" Target="../charts/chart28.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32.xml"/><Relationship Id="rId1" Type="http://schemas.openxmlformats.org/officeDocument/2006/relationships/chart" Target="../charts/chart31.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36.xml"/><Relationship Id="rId2" Type="http://schemas.openxmlformats.org/officeDocument/2006/relationships/chart" Target="../charts/chart35.xml"/><Relationship Id="rId1" Type="http://schemas.openxmlformats.org/officeDocument/2006/relationships/chart" Target="../charts/chart34.xml"/></Relationships>
</file>

<file path=xl/drawings/_rels/drawing17.xml.rels><?xml version="1.0" encoding="UTF-8" standalone="yes"?>
<Relationships xmlns="http://schemas.openxmlformats.org/package/2006/relationships"><Relationship Id="rId8" Type="http://schemas.openxmlformats.org/officeDocument/2006/relationships/chart" Target="../charts/chart42.xml"/><Relationship Id="rId3" Type="http://schemas.openxmlformats.org/officeDocument/2006/relationships/image" Target="../media/image4.png"/><Relationship Id="rId7" Type="http://schemas.openxmlformats.org/officeDocument/2006/relationships/chart" Target="../charts/chart41.xml"/><Relationship Id="rId2" Type="http://schemas.openxmlformats.org/officeDocument/2006/relationships/image" Target="../media/image3.png"/><Relationship Id="rId1" Type="http://schemas.openxmlformats.org/officeDocument/2006/relationships/chart" Target="../charts/chart37.xml"/><Relationship Id="rId6" Type="http://schemas.openxmlformats.org/officeDocument/2006/relationships/chart" Target="../charts/chart40.xml"/><Relationship Id="rId11" Type="http://schemas.openxmlformats.org/officeDocument/2006/relationships/chart" Target="../charts/chart43.xml"/><Relationship Id="rId5" Type="http://schemas.openxmlformats.org/officeDocument/2006/relationships/chart" Target="../charts/chart39.xml"/><Relationship Id="rId10" Type="http://schemas.openxmlformats.org/officeDocument/2006/relationships/hyperlink" Target="http://www.excelcampus.com/" TargetMode="External"/><Relationship Id="rId4" Type="http://schemas.openxmlformats.org/officeDocument/2006/relationships/chart" Target="../charts/chart38.xml"/><Relationship Id="rId9" Type="http://schemas.openxmlformats.org/officeDocument/2006/relationships/image" Target="../media/image5.png"/></Relationships>
</file>

<file path=xl/drawings/_rels/drawing20.xml.rels><?xml version="1.0" encoding="UTF-8" standalone="yes"?>
<Relationships xmlns="http://schemas.openxmlformats.org/package/2006/relationships"><Relationship Id="rId1" Type="http://schemas.openxmlformats.org/officeDocument/2006/relationships/hyperlink" Target="https://www.excelcampus.com/vba/pivot-chart-title-macro/" TargetMode="External"/></Relationships>
</file>

<file path=xl/drawings/_rels/drawing21.xml.rels><?xml version="1.0" encoding="UTF-8" standalone="yes"?>
<Relationships xmlns="http://schemas.openxmlformats.org/package/2006/relationships"><Relationship Id="rId2" Type="http://schemas.openxmlformats.org/officeDocument/2006/relationships/chart" Target="../charts/chart45.xml"/><Relationship Id="rId1" Type="http://schemas.openxmlformats.org/officeDocument/2006/relationships/chart" Target="../charts/chart44.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46.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47.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48.xml"/></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http://www.excelcampus.com/peltier" TargetMode="External"/><Relationship Id="rId1" Type="http://schemas.openxmlformats.org/officeDocument/2006/relationships/chart" Target="../charts/chart49.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50.xml"/></Relationships>
</file>

<file path=xl/drawings/drawing1.xml><?xml version="1.0" encoding="utf-8"?>
<xdr:wsDr xmlns:xdr="http://schemas.openxmlformats.org/drawingml/2006/spreadsheetDrawing" xmlns:a="http://schemas.openxmlformats.org/drawingml/2006/main">
  <xdr:twoCellAnchor>
    <xdr:from>
      <xdr:col>0</xdr:col>
      <xdr:colOff>504825</xdr:colOff>
      <xdr:row>0</xdr:row>
      <xdr:rowOff>171450</xdr:rowOff>
    </xdr:from>
    <xdr:to>
      <xdr:col>25</xdr:col>
      <xdr:colOff>161925</xdr:colOff>
      <xdr:row>9</xdr:row>
      <xdr:rowOff>0</xdr:rowOff>
    </xdr:to>
    <xdr:grpSp>
      <xdr:nvGrpSpPr>
        <xdr:cNvPr id="2" name="Group 1">
          <a:hlinkClick xmlns:r="http://schemas.openxmlformats.org/officeDocument/2006/relationships" r:id="rId1"/>
          <a:extLst>
            <a:ext uri="{FF2B5EF4-FFF2-40B4-BE49-F238E27FC236}">
              <a16:creationId xmlns:a16="http://schemas.microsoft.com/office/drawing/2014/main" id="{20CF0052-8512-4387-90B1-E60667B3AFE6}"/>
            </a:ext>
          </a:extLst>
        </xdr:cNvPr>
        <xdr:cNvGrpSpPr/>
      </xdr:nvGrpSpPr>
      <xdr:grpSpPr>
        <a:xfrm>
          <a:off x="504825" y="171450"/>
          <a:ext cx="14897100" cy="1666875"/>
          <a:chOff x="514350" y="133350"/>
          <a:chExt cx="14897100" cy="1771650"/>
        </a:xfrm>
      </xdr:grpSpPr>
      <xdr:sp macro="" textlink="">
        <xdr:nvSpPr>
          <xdr:cNvPr id="3" name="Rectangle 2">
            <a:extLst>
              <a:ext uri="{FF2B5EF4-FFF2-40B4-BE49-F238E27FC236}">
                <a16:creationId xmlns:a16="http://schemas.microsoft.com/office/drawing/2014/main" id="{27A9DFEC-9FCB-6EE9-4170-D46CF3F4F004}"/>
              </a:ext>
            </a:extLst>
          </xdr:cNvPr>
          <xdr:cNvSpPr/>
        </xdr:nvSpPr>
        <xdr:spPr>
          <a:xfrm>
            <a:off x="7572375" y="133350"/>
            <a:ext cx="7839075" cy="1438275"/>
          </a:xfrm>
          <a:prstGeom prst="rect">
            <a:avLst/>
          </a:prstGeom>
          <a:solidFill>
            <a:srgbClr val="19AE5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4" name="Group 3">
            <a:extLst>
              <a:ext uri="{FF2B5EF4-FFF2-40B4-BE49-F238E27FC236}">
                <a16:creationId xmlns:a16="http://schemas.microsoft.com/office/drawing/2014/main" id="{F5B0D014-E294-8D82-70DC-CF1BC24701AE}"/>
              </a:ext>
            </a:extLst>
          </xdr:cNvPr>
          <xdr:cNvGrpSpPr/>
        </xdr:nvGrpSpPr>
        <xdr:grpSpPr>
          <a:xfrm>
            <a:off x="514350" y="209549"/>
            <a:ext cx="13925550" cy="1695451"/>
            <a:chOff x="514350" y="209549"/>
            <a:chExt cx="13925550" cy="1695451"/>
          </a:xfrm>
        </xdr:grpSpPr>
        <xdr:grpSp>
          <xdr:nvGrpSpPr>
            <xdr:cNvPr id="5" name="Group 4">
              <a:extLst>
                <a:ext uri="{FF2B5EF4-FFF2-40B4-BE49-F238E27FC236}">
                  <a16:creationId xmlns:a16="http://schemas.microsoft.com/office/drawing/2014/main" id="{52A8DAC8-24DF-7D13-936B-A70206606016}"/>
                </a:ext>
              </a:extLst>
            </xdr:cNvPr>
            <xdr:cNvGrpSpPr/>
          </xdr:nvGrpSpPr>
          <xdr:grpSpPr>
            <a:xfrm>
              <a:off x="561975" y="247650"/>
              <a:ext cx="13496925" cy="1280680"/>
              <a:chOff x="609600" y="95250"/>
              <a:chExt cx="13496925" cy="1347355"/>
            </a:xfrm>
          </xdr:grpSpPr>
          <xdr:sp macro="" textlink="">
            <xdr:nvSpPr>
              <xdr:cNvPr id="8" name="Rectangle: Rounded Corners 7">
                <a:extLst>
                  <a:ext uri="{FF2B5EF4-FFF2-40B4-BE49-F238E27FC236}">
                    <a16:creationId xmlns:a16="http://schemas.microsoft.com/office/drawing/2014/main" id="{33034BBD-2A57-D6D5-FB93-CA5716AB0C6D}"/>
                  </a:ext>
                </a:extLst>
              </xdr:cNvPr>
              <xdr:cNvSpPr/>
            </xdr:nvSpPr>
            <xdr:spPr>
              <a:xfrm>
                <a:off x="11972925" y="904875"/>
                <a:ext cx="2133600" cy="495300"/>
              </a:xfrm>
              <a:prstGeom prst="round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9" name="Picture 8">
                <a:extLst>
                  <a:ext uri="{FF2B5EF4-FFF2-40B4-BE49-F238E27FC236}">
                    <a16:creationId xmlns:a16="http://schemas.microsoft.com/office/drawing/2014/main" id="{D87E648B-92A4-995E-6E93-0D56AD6A389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9600" y="190500"/>
                <a:ext cx="2257425" cy="538397"/>
              </a:xfrm>
              <a:prstGeom prst="rect">
                <a:avLst/>
              </a:prstGeom>
            </xdr:spPr>
          </xdr:pic>
          <xdr:pic>
            <xdr:nvPicPr>
              <xdr:cNvPr id="10" name="Picture 9">
                <a:extLst>
                  <a:ext uri="{FF2B5EF4-FFF2-40B4-BE49-F238E27FC236}">
                    <a16:creationId xmlns:a16="http://schemas.microsoft.com/office/drawing/2014/main" id="{0BFD43BC-90B2-0CB8-91D9-40EDCF1609B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458075" y="95250"/>
                <a:ext cx="3705225" cy="134735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1" name="TextBox 10">
                <a:extLst>
                  <a:ext uri="{FF2B5EF4-FFF2-40B4-BE49-F238E27FC236}">
                    <a16:creationId xmlns:a16="http://schemas.microsoft.com/office/drawing/2014/main" id="{D59F5BB2-9744-FCB7-3D82-D08DF063CE08}"/>
                  </a:ext>
                </a:extLst>
              </xdr:cNvPr>
              <xdr:cNvSpPr txBox="1"/>
            </xdr:nvSpPr>
            <xdr:spPr>
              <a:xfrm>
                <a:off x="12106275" y="1009650"/>
                <a:ext cx="1895475" cy="342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latin typeface="Trebuchet MS" panose="020B0603020202020204" pitchFamily="34" charset="0"/>
                  </a:rPr>
                  <a:t>Save your spot now!</a:t>
                </a:r>
              </a:p>
            </xdr:txBody>
          </xdr:sp>
        </xdr:grpSp>
        <xdr:sp macro="" textlink="">
          <xdr:nvSpPr>
            <xdr:cNvPr id="6" name="TextBox 5">
              <a:extLst>
                <a:ext uri="{FF2B5EF4-FFF2-40B4-BE49-F238E27FC236}">
                  <a16:creationId xmlns:a16="http://schemas.microsoft.com/office/drawing/2014/main" id="{D4198AE6-BE5A-B4FF-FD70-F6B6AE3ABA0A}"/>
                </a:ext>
              </a:extLst>
            </xdr:cNvPr>
            <xdr:cNvSpPr txBox="1"/>
          </xdr:nvSpPr>
          <xdr:spPr>
            <a:xfrm>
              <a:off x="514350" y="866775"/>
              <a:ext cx="5915025" cy="1038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0" i="0" u="none" strike="noStrike">
                  <a:solidFill>
                    <a:schemeClr val="dk1"/>
                  </a:solidFill>
                  <a:effectLst/>
                  <a:latin typeface="Trebuchet MS" panose="020B0603020202020204" pitchFamily="34" charset="0"/>
                  <a:ea typeface="+mn-ea"/>
                  <a:cs typeface="+mn-cs"/>
                </a:rPr>
                <a:t>Thanks for downloading our Excel practice file! We hope you enjoy our tutorial.</a:t>
              </a:r>
              <a:r>
                <a:rPr lang="en-US" sz="1200">
                  <a:latin typeface="Trebuchet MS" panose="020B0603020202020204" pitchFamily="34" charset="0"/>
                </a:rPr>
                <a:t> </a:t>
              </a:r>
              <a:r>
                <a:rPr lang="en-US" sz="1200" b="0" i="0" u="none" strike="noStrike">
                  <a:solidFill>
                    <a:schemeClr val="dk1"/>
                  </a:solidFill>
                  <a:effectLst/>
                  <a:latin typeface="Trebuchet MS" panose="020B0603020202020204" pitchFamily="34" charset="0"/>
                  <a:ea typeface="+mn-ea"/>
                  <a:cs typeface="+mn-cs"/>
                </a:rPr>
                <a:t> </a:t>
              </a:r>
              <a:br>
                <a:rPr lang="en-US" sz="1200" b="0" i="0" u="none" strike="noStrike">
                  <a:solidFill>
                    <a:schemeClr val="dk1"/>
                  </a:solidFill>
                  <a:effectLst/>
                  <a:latin typeface="Trebuchet MS" panose="020B0603020202020204" pitchFamily="34" charset="0"/>
                  <a:ea typeface="+mn-ea"/>
                  <a:cs typeface="+mn-cs"/>
                </a:rPr>
              </a:br>
              <a:br>
                <a:rPr lang="en-US" sz="1200" b="0" i="0" u="none" strike="noStrike">
                  <a:solidFill>
                    <a:schemeClr val="dk1"/>
                  </a:solidFill>
                  <a:effectLst/>
                  <a:latin typeface="Trebuchet MS" panose="020B0603020202020204" pitchFamily="34" charset="0"/>
                  <a:ea typeface="+mn-ea"/>
                  <a:cs typeface="+mn-cs"/>
                </a:rPr>
              </a:br>
              <a:r>
                <a:rPr lang="en-US" sz="1200" b="0" i="0" u="none" strike="noStrike">
                  <a:solidFill>
                    <a:schemeClr val="dk1"/>
                  </a:solidFill>
                  <a:effectLst/>
                  <a:latin typeface="Trebuchet MS" panose="020B0603020202020204" pitchFamily="34" charset="0"/>
                  <a:ea typeface="+mn-ea"/>
                  <a:cs typeface="+mn-cs"/>
                </a:rPr>
                <a:t>Excel can be an an extremely powerful tool, but it can also be confusing to know</a:t>
              </a:r>
              <a:r>
                <a:rPr lang="en-US" sz="1200">
                  <a:latin typeface="Trebuchet MS" panose="020B0603020202020204" pitchFamily="34" charset="0"/>
                </a:rPr>
                <a:t> </a:t>
              </a:r>
              <a:r>
                <a:rPr lang="en-US" sz="1200" b="0" i="0" u="none" strike="noStrike">
                  <a:solidFill>
                    <a:schemeClr val="dk1"/>
                  </a:solidFill>
                  <a:effectLst/>
                  <a:latin typeface="Trebuchet MS" panose="020B0603020202020204" pitchFamily="34" charset="0"/>
                  <a:ea typeface="+mn-ea"/>
                  <a:cs typeface="+mn-cs"/>
                </a:rPr>
                <a:t> how or when to use it. </a:t>
              </a:r>
              <a:r>
                <a:rPr lang="en-US" sz="1200" b="1" i="0" u="none" strike="noStrike">
                  <a:solidFill>
                    <a:schemeClr val="dk1"/>
                  </a:solidFill>
                  <a:effectLst/>
                  <a:latin typeface="Trebuchet MS" panose="020B0603020202020204" pitchFamily="34" charset="0"/>
                  <a:ea typeface="+mn-ea"/>
                  <a:cs typeface="+mn-cs"/>
                </a:rPr>
                <a:t>Our Excel Blueprint Training will help simplify your process.</a:t>
              </a:r>
              <a:r>
                <a:rPr lang="en-US" sz="1200">
                  <a:latin typeface="Trebuchet MS" panose="020B0603020202020204" pitchFamily="34" charset="0"/>
                </a:rPr>
                <a:t> </a:t>
              </a:r>
            </a:p>
          </xdr:txBody>
        </xdr:sp>
        <xdr:sp macro="" textlink="">
          <xdr:nvSpPr>
            <xdr:cNvPr id="7" name="TextBox 6">
              <a:extLst>
                <a:ext uri="{FF2B5EF4-FFF2-40B4-BE49-F238E27FC236}">
                  <a16:creationId xmlns:a16="http://schemas.microsoft.com/office/drawing/2014/main" id="{C06EAF9A-4AA3-FEE1-744D-D98C2B759438}"/>
                </a:ext>
              </a:extLst>
            </xdr:cNvPr>
            <xdr:cNvSpPr txBox="1"/>
          </xdr:nvSpPr>
          <xdr:spPr>
            <a:xfrm>
              <a:off x="11687174" y="209549"/>
              <a:ext cx="2752726" cy="904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i="0">
                  <a:solidFill>
                    <a:schemeClr val="bg1"/>
                  </a:solidFill>
                  <a:effectLst/>
                  <a:latin typeface="+mn-lt"/>
                  <a:ea typeface="+mn-ea"/>
                  <a:cs typeface="+mn-cs"/>
                </a:rPr>
                <a:t>The Excel Blueprint Training Session</a:t>
              </a:r>
              <a:r>
                <a:rPr lang="en-US" sz="1200">
                  <a:solidFill>
                    <a:schemeClr val="bg1"/>
                  </a:solidFill>
                  <a:effectLst/>
                  <a:latin typeface="+mn-lt"/>
                  <a:ea typeface="+mn-ea"/>
                  <a:cs typeface="+mn-cs"/>
                </a:rPr>
                <a:t> </a:t>
              </a:r>
              <a:r>
                <a:rPr lang="en-US" sz="1200" b="0" i="0">
                  <a:solidFill>
                    <a:schemeClr val="bg1"/>
                  </a:solidFill>
                  <a:effectLst/>
                  <a:latin typeface="+mn-lt"/>
                  <a:ea typeface="+mn-ea"/>
                  <a:cs typeface="+mn-cs"/>
                </a:rPr>
                <a:t>Hosted by Jon Acampora, Microsoft MVP.</a:t>
              </a:r>
              <a:r>
                <a:rPr lang="en-US" sz="1200">
                  <a:solidFill>
                    <a:schemeClr val="bg1"/>
                  </a:solidFill>
                  <a:effectLst/>
                  <a:latin typeface="+mn-lt"/>
                  <a:ea typeface="+mn-ea"/>
                  <a:cs typeface="+mn-cs"/>
                </a:rPr>
                <a:t> </a:t>
              </a:r>
              <a:endParaRPr lang="en-US" sz="1200">
                <a:solidFill>
                  <a:schemeClr val="bg1"/>
                </a:solidFill>
              </a:endParaRP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259080</xdr:colOff>
      <xdr:row>2</xdr:row>
      <xdr:rowOff>22860</xdr:rowOff>
    </xdr:from>
    <xdr:to>
      <xdr:col>10</xdr:col>
      <xdr:colOff>289560</xdr:colOff>
      <xdr:row>13</xdr:row>
      <xdr:rowOff>121920</xdr:rowOff>
    </xdr:to>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76200</xdr:colOff>
      <xdr:row>21</xdr:row>
      <xdr:rowOff>53340</xdr:rowOff>
    </xdr:from>
    <xdr:to>
      <xdr:col>24</xdr:col>
      <xdr:colOff>533400</xdr:colOff>
      <xdr:row>32</xdr:row>
      <xdr:rowOff>53340</xdr:rowOff>
    </xdr:to>
    <xdr:graphicFrame macro="">
      <xdr:nvGraphicFramePr>
        <xdr:cNvPr id="3" name="Chart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571500</xdr:colOff>
      <xdr:row>2</xdr:row>
      <xdr:rowOff>22860</xdr:rowOff>
    </xdr:from>
    <xdr:to>
      <xdr:col>21</xdr:col>
      <xdr:colOff>152400</xdr:colOff>
      <xdr:row>19</xdr:row>
      <xdr:rowOff>167640</xdr:rowOff>
    </xdr:to>
    <xdr:grpSp>
      <xdr:nvGrpSpPr>
        <xdr:cNvPr id="4" name="Group 3">
          <a:extLst>
            <a:ext uri="{FF2B5EF4-FFF2-40B4-BE49-F238E27FC236}">
              <a16:creationId xmlns:a16="http://schemas.microsoft.com/office/drawing/2014/main" id="{00000000-0008-0000-0000-000004000000}"/>
            </a:ext>
          </a:extLst>
        </xdr:cNvPr>
        <xdr:cNvGrpSpPr/>
      </xdr:nvGrpSpPr>
      <xdr:grpSpPr>
        <a:xfrm>
          <a:off x="6667500" y="480060"/>
          <a:ext cx="6286500" cy="3383280"/>
          <a:chOff x="403860" y="510540"/>
          <a:chExt cx="5257010" cy="2659380"/>
        </a:xfrm>
      </xdr:grpSpPr>
      <xdr:graphicFrame macro="">
        <xdr:nvGraphicFramePr>
          <xdr:cNvPr id="5" name="Chart 4">
            <a:extLst>
              <a:ext uri="{FF2B5EF4-FFF2-40B4-BE49-F238E27FC236}">
                <a16:creationId xmlns:a16="http://schemas.microsoft.com/office/drawing/2014/main" id="{00000000-0008-0000-0000-000005000000}"/>
              </a:ext>
            </a:extLst>
          </xdr:cNvPr>
          <xdr:cNvGraphicFramePr/>
        </xdr:nvGraphicFramePr>
        <xdr:xfrm>
          <a:off x="403860" y="510540"/>
          <a:ext cx="5257010" cy="2659380"/>
        </xdr:xfrm>
        <a:graphic>
          <a:graphicData uri="http://schemas.openxmlformats.org/drawingml/2006/chart">
            <c:chart xmlns:c="http://schemas.openxmlformats.org/drawingml/2006/chart" xmlns:r="http://schemas.openxmlformats.org/officeDocument/2006/relationships" r:id="rId3"/>
          </a:graphicData>
        </a:graphic>
      </xdr:graphicFrame>
      <mc:AlternateContent xmlns:mc="http://schemas.openxmlformats.org/markup-compatibility/2006" xmlns:a14="http://schemas.microsoft.com/office/drawing/2010/main">
        <mc:Choice Requires="a14">
          <xdr:graphicFrame macro="">
            <xdr:nvGraphicFramePr>
              <xdr:cNvPr id="6" name="Group 3">
                <a:extLst>
                  <a:ext uri="{FF2B5EF4-FFF2-40B4-BE49-F238E27FC236}">
                    <a16:creationId xmlns:a16="http://schemas.microsoft.com/office/drawing/2014/main" id="{00000000-0008-0000-0000-000006000000}"/>
                  </a:ext>
                </a:extLst>
              </xdr:cNvPr>
              <xdr:cNvGraphicFramePr/>
            </xdr:nvGraphicFramePr>
            <xdr:xfrm>
              <a:off x="500162" y="2734734"/>
              <a:ext cx="5100538" cy="412325"/>
            </xdr:xfrm>
            <a:graphic>
              <a:graphicData uri="http://schemas.microsoft.com/office/drawing/2010/slicer">
                <sle:slicer xmlns:sle="http://schemas.microsoft.com/office/drawing/2010/slicer" name="Group 3"/>
              </a:graphicData>
            </a:graphic>
          </xdr:graphicFrame>
        </mc:Choice>
        <mc:Fallback xmlns="">
          <xdr:sp macro="" textlink="">
            <xdr:nvSpPr>
              <xdr:cNvPr id="0" name=""/>
              <xdr:cNvSpPr>
                <a:spLocks noTextEdit="1"/>
              </xdr:cNvSpPr>
            </xdr:nvSpPr>
            <xdr:spPr>
              <a:xfrm>
                <a:off x="6782661" y="3201352"/>
                <a:ext cx="6099386" cy="504478"/>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clientData/>
  </xdr:twoCellAnchor>
  <xdr:twoCellAnchor>
    <xdr:from>
      <xdr:col>10</xdr:col>
      <xdr:colOff>594360</xdr:colOff>
      <xdr:row>42</xdr:row>
      <xdr:rowOff>91440</xdr:rowOff>
    </xdr:from>
    <xdr:to>
      <xdr:col>20</xdr:col>
      <xdr:colOff>365760</xdr:colOff>
      <xdr:row>58</xdr:row>
      <xdr:rowOff>152400</xdr:rowOff>
    </xdr:to>
    <xdr:grpSp>
      <xdr:nvGrpSpPr>
        <xdr:cNvPr id="7" name="Group 6">
          <a:extLst>
            <a:ext uri="{FF2B5EF4-FFF2-40B4-BE49-F238E27FC236}">
              <a16:creationId xmlns:a16="http://schemas.microsoft.com/office/drawing/2014/main" id="{00000000-0008-0000-0000-000007000000}"/>
            </a:ext>
          </a:extLst>
        </xdr:cNvPr>
        <xdr:cNvGrpSpPr/>
      </xdr:nvGrpSpPr>
      <xdr:grpSpPr>
        <a:xfrm>
          <a:off x="6690360" y="8168640"/>
          <a:ext cx="5867400" cy="3108960"/>
          <a:chOff x="609600" y="3558540"/>
          <a:chExt cx="5105400" cy="2588895"/>
        </a:xfrm>
      </xdr:grpSpPr>
      <mc:AlternateContent xmlns:mc="http://schemas.openxmlformats.org/markup-compatibility/2006">
        <mc:Choice xmlns:a14="http://schemas.microsoft.com/office/drawing/2010/main" Requires="a14">
          <xdr:sp macro="" textlink="">
            <xdr:nvSpPr>
              <xdr:cNvPr id="44033" name="Scroll Bar 1" hidden="1">
                <a:extLst>
                  <a:ext uri="{63B3BB69-23CF-44E3-9099-C40C66FF867C}">
                    <a14:compatExt spid="_x0000_s44033"/>
                  </a:ext>
                  <a:ext uri="{FF2B5EF4-FFF2-40B4-BE49-F238E27FC236}">
                    <a16:creationId xmlns:a16="http://schemas.microsoft.com/office/drawing/2014/main" id="{00000000-0008-0000-0000-000001AC0000}"/>
                  </a:ext>
                </a:extLst>
              </xdr:cNvPr>
              <xdr:cNvSpPr/>
            </xdr:nvSpPr>
            <xdr:spPr bwMode="auto">
              <a:xfrm>
                <a:off x="962025" y="5897879"/>
                <a:ext cx="4442460" cy="220980"/>
              </a:xfrm>
              <a:prstGeom prst="rect">
                <a:avLst/>
              </a:prstGeom>
              <a:noFill/>
              <a:ln w="9525">
                <a:miter lim="800000"/>
                <a:headEnd/>
                <a:tailEnd/>
              </a:ln>
            </xdr:spPr>
          </xdr:sp>
        </mc:Choice>
        <mc:Fallback/>
      </mc:AlternateContent>
      <xdr:graphicFrame macro="">
        <xdr:nvGraphicFramePr>
          <xdr:cNvPr id="8" name="Chart 7">
            <a:extLst>
              <a:ext uri="{FF2B5EF4-FFF2-40B4-BE49-F238E27FC236}">
                <a16:creationId xmlns:a16="http://schemas.microsoft.com/office/drawing/2014/main" id="{00000000-0008-0000-0000-000008000000}"/>
              </a:ext>
            </a:extLst>
          </xdr:cNvPr>
          <xdr:cNvGraphicFramePr>
            <a:graphicFrameLocks/>
          </xdr:cNvGraphicFramePr>
        </xdr:nvGraphicFramePr>
        <xdr:xfrm>
          <a:off x="609600" y="3558540"/>
          <a:ext cx="5086350" cy="2342196"/>
        </xdr:xfrm>
        <a:graphic>
          <a:graphicData uri="http://schemas.openxmlformats.org/drawingml/2006/chart">
            <c:chart xmlns:c="http://schemas.openxmlformats.org/drawingml/2006/chart" xmlns:r="http://schemas.openxmlformats.org/officeDocument/2006/relationships" r:id="rId4"/>
          </a:graphicData>
        </a:graphic>
      </xdr:graphicFrame>
      <xdr:graphicFrame macro="">
        <xdr:nvGraphicFramePr>
          <xdr:cNvPr id="9" name="Chart 8">
            <a:extLst>
              <a:ext uri="{FF2B5EF4-FFF2-40B4-BE49-F238E27FC236}">
                <a16:creationId xmlns:a16="http://schemas.microsoft.com/office/drawing/2014/main" id="{00000000-0008-0000-0000-000009000000}"/>
              </a:ext>
            </a:extLst>
          </xdr:cNvPr>
          <xdr:cNvGraphicFramePr>
            <a:graphicFrameLocks/>
          </xdr:cNvGraphicFramePr>
        </xdr:nvGraphicFramePr>
        <xdr:xfrm>
          <a:off x="657225" y="5934074"/>
          <a:ext cx="276225" cy="213361"/>
        </xdr:xfrm>
        <a:graphic>
          <a:graphicData uri="http://schemas.openxmlformats.org/drawingml/2006/chart">
            <c:chart xmlns:c="http://schemas.openxmlformats.org/drawingml/2006/chart" xmlns:r="http://schemas.openxmlformats.org/officeDocument/2006/relationships" r:id="rId5"/>
          </a:graphicData>
        </a:graphic>
      </xdr:graphicFrame>
      <xdr:graphicFrame macro="">
        <xdr:nvGraphicFramePr>
          <xdr:cNvPr id="10" name="Chart 9">
            <a:extLst>
              <a:ext uri="{FF2B5EF4-FFF2-40B4-BE49-F238E27FC236}">
                <a16:creationId xmlns:a16="http://schemas.microsoft.com/office/drawing/2014/main" id="{00000000-0008-0000-0000-00000A000000}"/>
              </a:ext>
            </a:extLst>
          </xdr:cNvPr>
          <xdr:cNvGraphicFramePr>
            <a:graphicFrameLocks/>
          </xdr:cNvGraphicFramePr>
        </xdr:nvGraphicFramePr>
        <xdr:xfrm>
          <a:off x="5457825" y="5935980"/>
          <a:ext cx="257175" cy="201929"/>
        </xdr:xfrm>
        <a:graphic>
          <a:graphicData uri="http://schemas.openxmlformats.org/drawingml/2006/chart">
            <c:chart xmlns:c="http://schemas.openxmlformats.org/drawingml/2006/chart" xmlns:r="http://schemas.openxmlformats.org/officeDocument/2006/relationships" r:id="rId6"/>
          </a:graphicData>
        </a:graphic>
      </xdr:graphicFrame>
    </xdr:grpSp>
    <xdr:clientData/>
  </xdr:twoCellAnchor>
  <xdr:twoCellAnchor>
    <xdr:from>
      <xdr:col>0</xdr:col>
      <xdr:colOff>236220</xdr:colOff>
      <xdr:row>14</xdr:row>
      <xdr:rowOff>83820</xdr:rowOff>
    </xdr:from>
    <xdr:to>
      <xdr:col>10</xdr:col>
      <xdr:colOff>274320</xdr:colOff>
      <xdr:row>37</xdr:row>
      <xdr:rowOff>121920</xdr:rowOff>
    </xdr:to>
    <xdr:grpSp>
      <xdr:nvGrpSpPr>
        <xdr:cNvPr id="11" name="Group 10">
          <a:extLst>
            <a:ext uri="{FF2B5EF4-FFF2-40B4-BE49-F238E27FC236}">
              <a16:creationId xmlns:a16="http://schemas.microsoft.com/office/drawing/2014/main" id="{00000000-0008-0000-0000-00000B000000}"/>
            </a:ext>
          </a:extLst>
        </xdr:cNvPr>
        <xdr:cNvGrpSpPr/>
      </xdr:nvGrpSpPr>
      <xdr:grpSpPr>
        <a:xfrm>
          <a:off x="236220" y="2827020"/>
          <a:ext cx="6134100" cy="4419600"/>
          <a:chOff x="5829300" y="3429000"/>
          <a:chExt cx="6134100" cy="4244340"/>
        </a:xfrm>
      </xdr:grpSpPr>
      <xdr:graphicFrame macro="">
        <xdr:nvGraphicFramePr>
          <xdr:cNvPr id="12" name="Chart 11">
            <a:extLst>
              <a:ext uri="{FF2B5EF4-FFF2-40B4-BE49-F238E27FC236}">
                <a16:creationId xmlns:a16="http://schemas.microsoft.com/office/drawing/2014/main" id="{00000000-0008-0000-0000-00000C000000}"/>
              </a:ext>
            </a:extLst>
          </xdr:cNvPr>
          <xdr:cNvGraphicFramePr>
            <a:graphicFrameLocks/>
          </xdr:cNvGraphicFramePr>
        </xdr:nvGraphicFramePr>
        <xdr:xfrm>
          <a:off x="5829300" y="5179696"/>
          <a:ext cx="5227320" cy="2493644"/>
        </xdr:xfrm>
        <a:graphic>
          <a:graphicData uri="http://schemas.openxmlformats.org/drawingml/2006/chart">
            <c:chart xmlns:c="http://schemas.openxmlformats.org/drawingml/2006/chart" xmlns:r="http://schemas.openxmlformats.org/officeDocument/2006/relationships" r:id="rId7"/>
          </a:graphicData>
        </a:graphic>
      </xdr:graphicFrame>
      <mc:AlternateContent xmlns:mc="http://schemas.openxmlformats.org/markup-compatibility/2006" xmlns:a14="http://schemas.microsoft.com/office/drawing/2010/main">
        <mc:Choice Requires="a14">
          <xdr:graphicFrame macro="">
            <xdr:nvGraphicFramePr>
              <xdr:cNvPr id="13" name="Season 2">
                <a:extLst>
                  <a:ext uri="{FF2B5EF4-FFF2-40B4-BE49-F238E27FC236}">
                    <a16:creationId xmlns:a16="http://schemas.microsoft.com/office/drawing/2014/main" id="{00000000-0008-0000-0000-00000D000000}"/>
                  </a:ext>
                </a:extLst>
              </xdr:cNvPr>
              <xdr:cNvGraphicFramePr/>
            </xdr:nvGraphicFramePr>
            <xdr:xfrm>
              <a:off x="11119486" y="5179695"/>
              <a:ext cx="834389" cy="2493645"/>
            </xdr:xfrm>
            <a:graphic>
              <a:graphicData uri="http://schemas.microsoft.com/office/drawing/2010/slicer">
                <sle:slicer xmlns:sle="http://schemas.microsoft.com/office/drawing/2010/slicer" name="Season 2"/>
              </a:graphicData>
            </a:graphic>
          </xdr:graphicFrame>
        </mc:Choice>
        <mc:Fallback xmlns="">
          <xdr:sp macro="" textlink="">
            <xdr:nvSpPr>
              <xdr:cNvPr id="0" name=""/>
              <xdr:cNvSpPr>
                <a:spLocks noTextEdit="1"/>
              </xdr:cNvSpPr>
            </xdr:nvSpPr>
            <xdr:spPr>
              <a:xfrm>
                <a:off x="5526406" y="4486275"/>
                <a:ext cx="834389" cy="249364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aphicFrame macro="">
        <xdr:nvGraphicFramePr>
          <xdr:cNvPr id="14" name="Chart 13">
            <a:extLst>
              <a:ext uri="{FF2B5EF4-FFF2-40B4-BE49-F238E27FC236}">
                <a16:creationId xmlns:a16="http://schemas.microsoft.com/office/drawing/2014/main" id="{00000000-0008-0000-0000-00000E000000}"/>
              </a:ext>
            </a:extLst>
          </xdr:cNvPr>
          <xdr:cNvGraphicFramePr>
            <a:graphicFrameLocks/>
          </xdr:cNvGraphicFramePr>
        </xdr:nvGraphicFramePr>
        <xdr:xfrm>
          <a:off x="5829300" y="3429000"/>
          <a:ext cx="6134100" cy="1712595"/>
        </xdr:xfrm>
        <a:graphic>
          <a:graphicData uri="http://schemas.openxmlformats.org/drawingml/2006/chart">
            <c:chart xmlns:c="http://schemas.openxmlformats.org/drawingml/2006/chart" xmlns:r="http://schemas.openxmlformats.org/officeDocument/2006/relationships" r:id="rId8"/>
          </a:graphicData>
        </a:graphic>
      </xdr:graphicFrame>
    </xdr:grpSp>
    <xdr:clientData/>
  </xdr:twoCellAnchor>
  <xdr:twoCellAnchor>
    <xdr:from>
      <xdr:col>25</xdr:col>
      <xdr:colOff>152400</xdr:colOff>
      <xdr:row>21</xdr:row>
      <xdr:rowOff>60960</xdr:rowOff>
    </xdr:from>
    <xdr:to>
      <xdr:col>32</xdr:col>
      <xdr:colOff>30480</xdr:colOff>
      <xdr:row>43</xdr:row>
      <xdr:rowOff>167640</xdr:rowOff>
    </xdr:to>
    <xdr:grpSp>
      <xdr:nvGrpSpPr>
        <xdr:cNvPr id="15" name="Group 14">
          <a:extLst>
            <a:ext uri="{FF2B5EF4-FFF2-40B4-BE49-F238E27FC236}">
              <a16:creationId xmlns:a16="http://schemas.microsoft.com/office/drawing/2014/main" id="{00000000-0008-0000-0000-00000F000000}"/>
            </a:ext>
          </a:extLst>
        </xdr:cNvPr>
        <xdr:cNvGrpSpPr/>
      </xdr:nvGrpSpPr>
      <xdr:grpSpPr>
        <a:xfrm>
          <a:off x="15392400" y="4137660"/>
          <a:ext cx="4145280" cy="4297680"/>
          <a:chOff x="609600" y="6484620"/>
          <a:chExt cx="4093845" cy="4215766"/>
        </a:xfrm>
      </xdr:grpSpPr>
      <xdr:sp macro="" textlink="">
        <xdr:nvSpPr>
          <xdr:cNvPr id="22" name="Rectangle 21">
            <a:extLst>
              <a:ext uri="{FF2B5EF4-FFF2-40B4-BE49-F238E27FC236}">
                <a16:creationId xmlns:a16="http://schemas.microsoft.com/office/drawing/2014/main" id="{00000000-0008-0000-0000-000016000000}"/>
              </a:ext>
            </a:extLst>
          </xdr:cNvPr>
          <xdr:cNvSpPr/>
        </xdr:nvSpPr>
        <xdr:spPr>
          <a:xfrm>
            <a:off x="609600" y="6484620"/>
            <a:ext cx="4093845" cy="4215766"/>
          </a:xfrm>
          <a:prstGeom prst="rect">
            <a:avLst/>
          </a:prstGeom>
          <a:noFill/>
          <a:ln w="9525">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3" name="Chart 22">
            <a:extLst>
              <a:ext uri="{FF2B5EF4-FFF2-40B4-BE49-F238E27FC236}">
                <a16:creationId xmlns:a16="http://schemas.microsoft.com/office/drawing/2014/main" id="{00000000-0008-0000-0000-000017000000}"/>
              </a:ext>
            </a:extLst>
          </xdr:cNvPr>
          <xdr:cNvGraphicFramePr>
            <a:graphicFrameLocks/>
          </xdr:cNvGraphicFramePr>
        </xdr:nvGraphicFramePr>
        <xdr:xfrm>
          <a:off x="685800" y="6583680"/>
          <a:ext cx="3865245" cy="1918334"/>
        </xdr:xfrm>
        <a:graphic>
          <a:graphicData uri="http://schemas.openxmlformats.org/drawingml/2006/chart">
            <c:chart xmlns:c="http://schemas.openxmlformats.org/drawingml/2006/chart" xmlns:r="http://schemas.openxmlformats.org/officeDocument/2006/relationships" r:id="rId9"/>
          </a:graphicData>
        </a:graphic>
      </xdr:graphicFrame>
      <xdr:graphicFrame macro="">
        <xdr:nvGraphicFramePr>
          <xdr:cNvPr id="24" name="Chart 23">
            <a:extLst>
              <a:ext uri="{FF2B5EF4-FFF2-40B4-BE49-F238E27FC236}">
                <a16:creationId xmlns:a16="http://schemas.microsoft.com/office/drawing/2014/main" id="{00000000-0008-0000-0000-000018000000}"/>
              </a:ext>
            </a:extLst>
          </xdr:cNvPr>
          <xdr:cNvGraphicFramePr>
            <a:graphicFrameLocks/>
          </xdr:cNvGraphicFramePr>
        </xdr:nvGraphicFramePr>
        <xdr:xfrm>
          <a:off x="819150" y="8833486"/>
          <a:ext cx="3741420" cy="1809750"/>
        </xdr:xfrm>
        <a:graphic>
          <a:graphicData uri="http://schemas.openxmlformats.org/drawingml/2006/chart">
            <c:chart xmlns:c="http://schemas.openxmlformats.org/drawingml/2006/chart" xmlns:r="http://schemas.openxmlformats.org/officeDocument/2006/relationships" r:id="rId10"/>
          </a:graphicData>
        </a:graphic>
      </xdr:graphicFrame>
      <mc:AlternateContent xmlns:mc="http://schemas.openxmlformats.org/markup-compatibility/2006" xmlns:a14="http://schemas.microsoft.com/office/drawing/2010/main">
        <mc:Choice Requires="a14">
          <xdr:graphicFrame macro="">
            <xdr:nvGraphicFramePr>
              <xdr:cNvPr id="25" name="Item 1">
                <a:extLst>
                  <a:ext uri="{FF2B5EF4-FFF2-40B4-BE49-F238E27FC236}">
                    <a16:creationId xmlns:a16="http://schemas.microsoft.com/office/drawing/2014/main" id="{00000000-0008-0000-0000-000019000000}"/>
                  </a:ext>
                </a:extLst>
              </xdr:cNvPr>
              <xdr:cNvGraphicFramePr/>
            </xdr:nvGraphicFramePr>
            <xdr:xfrm>
              <a:off x="781050" y="8023860"/>
              <a:ext cx="3703320" cy="426720"/>
            </xdr:xfrm>
            <a:graphic>
              <a:graphicData uri="http://schemas.microsoft.com/office/drawing/2010/slicer">
                <sle:slicer xmlns:sle="http://schemas.microsoft.com/office/drawing/2010/slicer" name="Item 1"/>
              </a:graphicData>
            </a:graphic>
          </xdr:graphicFrame>
        </mc:Choice>
        <mc:Fallback xmlns="">
          <xdr:sp macro="" textlink="">
            <xdr:nvSpPr>
              <xdr:cNvPr id="0" name=""/>
              <xdr:cNvSpPr>
                <a:spLocks noTextEdit="1"/>
              </xdr:cNvSpPr>
            </xdr:nvSpPr>
            <xdr:spPr>
              <a:xfrm>
                <a:off x="15566004" y="5500820"/>
                <a:ext cx="3749848" cy="41804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aphicFrame macro="">
        <xdr:nvGraphicFramePr>
          <xdr:cNvPr id="26" name="Chart 25">
            <a:extLst>
              <a:ext uri="{FF2B5EF4-FFF2-40B4-BE49-F238E27FC236}">
                <a16:creationId xmlns:a16="http://schemas.microsoft.com/office/drawing/2014/main" id="{00000000-0008-0000-0000-00001A000000}"/>
              </a:ext>
            </a:extLst>
          </xdr:cNvPr>
          <xdr:cNvGraphicFramePr>
            <a:graphicFrameLocks/>
          </xdr:cNvGraphicFramePr>
        </xdr:nvGraphicFramePr>
        <xdr:xfrm>
          <a:off x="866776" y="8364855"/>
          <a:ext cx="3503294" cy="321945"/>
        </xdr:xfrm>
        <a:graphic>
          <a:graphicData uri="http://schemas.openxmlformats.org/drawingml/2006/chart">
            <c:chart xmlns:c="http://schemas.openxmlformats.org/drawingml/2006/chart" xmlns:r="http://schemas.openxmlformats.org/officeDocument/2006/relationships" r:id="rId11"/>
          </a:graphicData>
        </a:graphic>
      </xdr:graphicFrame>
      <xdr:sp macro="" textlink="">
        <xdr:nvSpPr>
          <xdr:cNvPr id="27" name="Right Bracket 26">
            <a:extLst>
              <a:ext uri="{FF2B5EF4-FFF2-40B4-BE49-F238E27FC236}">
                <a16:creationId xmlns:a16="http://schemas.microsoft.com/office/drawing/2014/main" id="{00000000-0008-0000-0000-00001B000000}"/>
              </a:ext>
            </a:extLst>
          </xdr:cNvPr>
          <xdr:cNvSpPr/>
        </xdr:nvSpPr>
        <xdr:spPr>
          <a:xfrm rot="16200000">
            <a:off x="2585085" y="6987539"/>
            <a:ext cx="104775" cy="3503295"/>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grpSp>
    <xdr:clientData/>
  </xdr:twoCellAnchor>
  <xdr:twoCellAnchor>
    <xdr:from>
      <xdr:col>21</xdr:col>
      <xdr:colOff>76200</xdr:colOff>
      <xdr:row>44</xdr:row>
      <xdr:rowOff>121920</xdr:rowOff>
    </xdr:from>
    <xdr:to>
      <xdr:col>32</xdr:col>
      <xdr:colOff>15240</xdr:colOff>
      <xdr:row>59</xdr:row>
      <xdr:rowOff>45720</xdr:rowOff>
    </xdr:to>
    <xdr:graphicFrame macro="">
      <xdr:nvGraphicFramePr>
        <xdr:cNvPr id="29" name="Chart 28">
          <a:extLst>
            <a:ext uri="{FF2B5EF4-FFF2-40B4-BE49-F238E27FC236}">
              <a16:creationId xmlns:a16="http://schemas.microsoft.com/office/drawing/2014/main" id="{00000000-0008-0000-0000-00001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213360</xdr:colOff>
      <xdr:row>38</xdr:row>
      <xdr:rowOff>167640</xdr:rowOff>
    </xdr:from>
    <xdr:to>
      <xdr:col>10</xdr:col>
      <xdr:colOff>259080</xdr:colOff>
      <xdr:row>59</xdr:row>
      <xdr:rowOff>0</xdr:rowOff>
    </xdr:to>
    <xdr:graphicFrame macro="">
      <xdr:nvGraphicFramePr>
        <xdr:cNvPr id="30" name="Chart 29">
          <a:extLst>
            <a:ext uri="{FF2B5EF4-FFF2-40B4-BE49-F238E27FC236}">
              <a16:creationId xmlns:a16="http://schemas.microsoft.com/office/drawing/2014/main" id="{00000000-0008-0000-0000-00001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21</xdr:col>
      <xdr:colOff>396240</xdr:colOff>
      <xdr:row>2</xdr:row>
      <xdr:rowOff>30480</xdr:rowOff>
    </xdr:from>
    <xdr:to>
      <xdr:col>32</xdr:col>
      <xdr:colOff>45720</xdr:colOff>
      <xdr:row>20</xdr:row>
      <xdr:rowOff>1904</xdr:rowOff>
    </xdr:to>
    <xdr:grpSp>
      <xdr:nvGrpSpPr>
        <xdr:cNvPr id="28" name="Group 27">
          <a:extLst>
            <a:ext uri="{FF2B5EF4-FFF2-40B4-BE49-F238E27FC236}">
              <a16:creationId xmlns:a16="http://schemas.microsoft.com/office/drawing/2014/main" id="{00000000-0008-0000-0000-00001C000000}"/>
            </a:ext>
          </a:extLst>
        </xdr:cNvPr>
        <xdr:cNvGrpSpPr/>
      </xdr:nvGrpSpPr>
      <xdr:grpSpPr>
        <a:xfrm>
          <a:off x="13197840" y="487680"/>
          <a:ext cx="6355080" cy="3400424"/>
          <a:chOff x="609600" y="11239500"/>
          <a:chExt cx="6096000" cy="3263264"/>
        </a:xfrm>
      </xdr:grpSpPr>
      <xdr:graphicFrame macro="">
        <xdr:nvGraphicFramePr>
          <xdr:cNvPr id="34" name="Chart 33">
            <a:extLst>
              <a:ext uri="{FF2B5EF4-FFF2-40B4-BE49-F238E27FC236}">
                <a16:creationId xmlns:a16="http://schemas.microsoft.com/office/drawing/2014/main" id="{00000000-0008-0000-0000-000022000000}"/>
              </a:ext>
            </a:extLst>
          </xdr:cNvPr>
          <xdr:cNvGraphicFramePr>
            <a:graphicFrameLocks/>
          </xdr:cNvGraphicFramePr>
        </xdr:nvGraphicFramePr>
        <xdr:xfrm>
          <a:off x="609600" y="11239500"/>
          <a:ext cx="6096000" cy="3263264"/>
        </xdr:xfrm>
        <a:graphic>
          <a:graphicData uri="http://schemas.openxmlformats.org/drawingml/2006/chart">
            <c:chart xmlns:c="http://schemas.openxmlformats.org/drawingml/2006/chart" xmlns:r="http://schemas.openxmlformats.org/officeDocument/2006/relationships" r:id="rId14"/>
          </a:graphicData>
        </a:graphic>
      </xdr:graphicFrame>
      <mc:AlternateContent xmlns:mc="http://schemas.openxmlformats.org/markup-compatibility/2006" xmlns:a14="http://schemas.microsoft.com/office/drawing/2010/main">
        <mc:Choice Requires="a14">
          <xdr:graphicFrame macro="">
            <xdr:nvGraphicFramePr>
              <xdr:cNvPr id="35" name="Symbol 3">
                <a:extLst>
                  <a:ext uri="{FF2B5EF4-FFF2-40B4-BE49-F238E27FC236}">
                    <a16:creationId xmlns:a16="http://schemas.microsoft.com/office/drawing/2014/main" id="{00000000-0008-0000-0000-000023000000}"/>
                  </a:ext>
                </a:extLst>
              </xdr:cNvPr>
              <xdr:cNvGraphicFramePr/>
            </xdr:nvGraphicFramePr>
            <xdr:xfrm>
              <a:off x="681038" y="11277599"/>
              <a:ext cx="1428751" cy="421005"/>
            </xdr:xfrm>
            <a:graphic>
              <a:graphicData uri="http://schemas.microsoft.com/office/drawing/2010/slicer">
                <sle:slicer xmlns:sle="http://schemas.microsoft.com/office/drawing/2010/slicer" name="Symbol 3"/>
              </a:graphicData>
            </a:graphic>
          </xdr:graphicFrame>
        </mc:Choice>
        <mc:Fallback xmlns="">
          <xdr:sp macro="" textlink="">
            <xdr:nvSpPr>
              <xdr:cNvPr id="0" name=""/>
              <xdr:cNvSpPr>
                <a:spLocks noTextEdit="1"/>
              </xdr:cNvSpPr>
            </xdr:nvSpPr>
            <xdr:spPr>
              <a:xfrm>
                <a:off x="13272314" y="525779"/>
                <a:ext cx="1489473" cy="42100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sp macro="" textlink="'9. Dynamic Labels'!$D$39">
        <xdr:nvSpPr>
          <xdr:cNvPr id="36" name="TextBox 35">
            <a:extLst>
              <a:ext uri="{FF2B5EF4-FFF2-40B4-BE49-F238E27FC236}">
                <a16:creationId xmlns:a16="http://schemas.microsoft.com/office/drawing/2014/main" id="{00000000-0008-0000-0000-000024000000}"/>
              </a:ext>
            </a:extLst>
          </xdr:cNvPr>
          <xdr:cNvSpPr txBox="1"/>
        </xdr:nvSpPr>
        <xdr:spPr>
          <a:xfrm>
            <a:off x="690561" y="11605259"/>
            <a:ext cx="154305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fld id="{88D803ED-B129-4DCD-9FA9-D501672AA9CB}" type="TxLink">
              <a:rPr lang="en-US" sz="1100" b="0" i="0" u="none" strike="noStrike">
                <a:solidFill>
                  <a:srgbClr val="000000"/>
                </a:solidFill>
                <a:latin typeface="Calibri"/>
                <a:cs typeface="Calibri"/>
              </a:rPr>
              <a:pPr algn="l"/>
              <a:t>Labels: % Change MoM</a:t>
            </a:fld>
            <a:endParaRPr lang="en-US" sz="1100" i="0">
              <a:solidFill>
                <a:schemeClr val="tx1">
                  <a:lumMod val="75000"/>
                  <a:lumOff val="25000"/>
                </a:schemeClr>
              </a:solidFill>
            </a:endParaRPr>
          </a:p>
        </xdr:txBody>
      </xdr:sp>
    </xdr:grpSp>
    <xdr:clientData/>
  </xdr:twoCellAnchor>
  <xdr:twoCellAnchor>
    <xdr:from>
      <xdr:col>10</xdr:col>
      <xdr:colOff>594360</xdr:colOff>
      <xdr:row>21</xdr:row>
      <xdr:rowOff>60960</xdr:rowOff>
    </xdr:from>
    <xdr:to>
      <xdr:col>20</xdr:col>
      <xdr:colOff>381000</xdr:colOff>
      <xdr:row>41</xdr:row>
      <xdr:rowOff>7620</xdr:rowOff>
    </xdr:to>
    <xdr:graphicFrame macro="">
      <xdr:nvGraphicFramePr>
        <xdr:cNvPr id="38" name="Chart 22">
          <a:extLst>
            <a:ext uri="{FF2B5EF4-FFF2-40B4-BE49-F238E27FC236}">
              <a16:creationId xmlns:a16="http://schemas.microsoft.com/office/drawing/2014/main" id="{00000000-0008-0000-0000-00002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21</xdr:col>
      <xdr:colOff>76200</xdr:colOff>
      <xdr:row>32</xdr:row>
      <xdr:rowOff>152400</xdr:rowOff>
    </xdr:from>
    <xdr:to>
      <xdr:col>24</xdr:col>
      <xdr:colOff>533400</xdr:colOff>
      <xdr:row>43</xdr:row>
      <xdr:rowOff>152400</xdr:rowOff>
    </xdr:to>
    <xdr:graphicFrame macro="">
      <xdr:nvGraphicFramePr>
        <xdr:cNvPr id="39" name="Chart 38">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0.34764</cdr:x>
      <cdr:y>0.47055</cdr:y>
    </cdr:from>
    <cdr:to>
      <cdr:x>0.65203</cdr:x>
      <cdr:y>0.66168</cdr:y>
    </cdr:to>
    <cdr:sp macro="" textlink="'2. Conditional Donut'!$C$7">
      <cdr:nvSpPr>
        <cdr:cNvPr id="2" name="TextBox 1">
          <a:extLst xmlns:a="http://schemas.openxmlformats.org/drawingml/2006/main">
            <a:ext uri="{FF2B5EF4-FFF2-40B4-BE49-F238E27FC236}">
              <a16:creationId xmlns:a16="http://schemas.microsoft.com/office/drawing/2014/main" id="{3ECFBCDA-CE2F-4EDC-983C-F879A7C15D49}"/>
            </a:ext>
          </a:extLst>
        </cdr:cNvPr>
        <cdr:cNvSpPr txBox="1"/>
      </cdr:nvSpPr>
      <cdr:spPr>
        <a:xfrm xmlns:a="http://schemas.openxmlformats.org/drawingml/2006/main">
          <a:off x="1018223" y="1107499"/>
          <a:ext cx="891540" cy="4498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407FD12C-6914-46AA-B8C3-2C737CD1E0BF}" type="TxLink">
            <a:rPr lang="en-US" sz="2000" b="0" i="0" u="none" strike="noStrike">
              <a:solidFill>
                <a:schemeClr val="accent2"/>
              </a:solidFill>
              <a:latin typeface="Calibri"/>
              <a:cs typeface="Calibri"/>
            </a:rPr>
            <a:pPr algn="ctr"/>
            <a:t> </a:t>
          </a:fld>
          <a:endParaRPr lang="en-US" sz="2000">
            <a:solidFill>
              <a:schemeClr val="accent2"/>
            </a:solidFill>
          </a:endParaRPr>
        </a:p>
      </cdr:txBody>
    </cdr:sp>
  </cdr:relSizeAnchor>
  <cdr:relSizeAnchor xmlns:cdr="http://schemas.openxmlformats.org/drawingml/2006/chartDrawing">
    <cdr:from>
      <cdr:x>0.34504</cdr:x>
      <cdr:y>0.477</cdr:y>
    </cdr:from>
    <cdr:to>
      <cdr:x>0.66504</cdr:x>
      <cdr:y>0.69059</cdr:y>
    </cdr:to>
    <cdr:sp macro="" textlink="'2. Conditional Donut'!$C$8">
      <cdr:nvSpPr>
        <cdr:cNvPr id="3" name="TextBox 2">
          <a:extLst xmlns:a="http://schemas.openxmlformats.org/drawingml/2006/main">
            <a:ext uri="{FF2B5EF4-FFF2-40B4-BE49-F238E27FC236}">
              <a16:creationId xmlns:a16="http://schemas.microsoft.com/office/drawing/2014/main" id="{83305843-C5D8-47B5-AA10-9A7F14590104}"/>
            </a:ext>
          </a:extLst>
        </cdr:cNvPr>
        <cdr:cNvSpPr txBox="1"/>
      </cdr:nvSpPr>
      <cdr:spPr>
        <a:xfrm xmlns:a="http://schemas.openxmlformats.org/drawingml/2006/main">
          <a:off x="1010598" y="1122678"/>
          <a:ext cx="937266" cy="50271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E88EF670-5A04-421E-8F05-90E33FEA63DD}" type="TxLink">
            <a:rPr lang="en-US" sz="2000" b="0" i="0" u="none" strike="noStrike">
              <a:solidFill>
                <a:schemeClr val="accent1"/>
              </a:solidFill>
              <a:latin typeface="Calibri"/>
              <a:cs typeface="Calibri"/>
            </a:rPr>
            <a:pPr algn="ctr"/>
            <a:t> </a:t>
          </a:fld>
          <a:endParaRPr lang="en-US" sz="2000">
            <a:solidFill>
              <a:schemeClr val="accent1"/>
            </a:solidFill>
          </a:endParaRPr>
        </a:p>
      </cdr:txBody>
    </cdr:sp>
  </cdr:relSizeAnchor>
  <cdr:relSizeAnchor xmlns:cdr="http://schemas.openxmlformats.org/drawingml/2006/chartDrawing">
    <cdr:from>
      <cdr:x>0.30732</cdr:x>
      <cdr:y>0.48674</cdr:y>
    </cdr:from>
    <cdr:to>
      <cdr:x>0.70407</cdr:x>
      <cdr:y>0.70033</cdr:y>
    </cdr:to>
    <cdr:sp macro="" textlink="'2. Conditional Donut'!$C$9">
      <cdr:nvSpPr>
        <cdr:cNvPr id="4" name="TextBox 3">
          <a:extLst xmlns:a="http://schemas.openxmlformats.org/drawingml/2006/main">
            <a:ext uri="{FF2B5EF4-FFF2-40B4-BE49-F238E27FC236}">
              <a16:creationId xmlns:a16="http://schemas.microsoft.com/office/drawing/2014/main" id="{392B2020-1F92-4301-8400-72800D5233D9}"/>
            </a:ext>
          </a:extLst>
        </cdr:cNvPr>
        <cdr:cNvSpPr txBox="1"/>
      </cdr:nvSpPr>
      <cdr:spPr>
        <a:xfrm xmlns:a="http://schemas.openxmlformats.org/drawingml/2006/main">
          <a:off x="900121" y="1145612"/>
          <a:ext cx="1162056" cy="502711"/>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71652350-748C-41AF-A221-6EC9431C3E60}" type="TxLink">
            <a:rPr lang="en-US" sz="2000" b="0" i="0" u="none" strike="noStrike">
              <a:solidFill>
                <a:srgbClr val="92D050"/>
              </a:solidFill>
              <a:latin typeface="Calibri"/>
              <a:cs typeface="Calibri"/>
            </a:rPr>
            <a:pPr algn="ctr"/>
            <a:t>100%</a:t>
          </a:fld>
          <a:endParaRPr lang="en-US" sz="2000">
            <a:solidFill>
              <a:srgbClr val="92D050"/>
            </a:solidFill>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0.01386</cdr:x>
      <cdr:y>0.07377</cdr:y>
    </cdr:from>
    <cdr:to>
      <cdr:x>0.71351</cdr:x>
      <cdr:y>0.15418</cdr:y>
    </cdr:to>
    <cdr:sp macro="" textlink="">
      <cdr:nvSpPr>
        <cdr:cNvPr id="2" name="TextBox 1"/>
        <cdr:cNvSpPr txBox="1"/>
      </cdr:nvSpPr>
      <cdr:spPr>
        <a:xfrm xmlns:a="http://schemas.openxmlformats.org/drawingml/2006/main">
          <a:off x="81541" y="247904"/>
          <a:ext cx="4115789" cy="270212"/>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vertOverflow="clip" wrap="square" rtlCol="0" anchor="ctr"/>
        <a:lstStyle xmlns:a="http://schemas.openxmlformats.org/drawingml/2006/main"/>
        <a:p xmlns:a="http://schemas.openxmlformats.org/drawingml/2006/main">
          <a:r>
            <a:rPr lang="en-US" sz="1000" i="1">
              <a:solidFill>
                <a:schemeClr val="tx1">
                  <a:lumMod val="65000"/>
                  <a:lumOff val="35000"/>
                </a:schemeClr>
              </a:solidFill>
            </a:rPr>
            <a:t>Segment 1 prices are LOWER than other segments for</a:t>
          </a:r>
          <a:r>
            <a:rPr lang="en-US" sz="1000" i="1" baseline="0">
              <a:solidFill>
                <a:schemeClr val="tx1">
                  <a:lumMod val="65000"/>
                  <a:lumOff val="35000"/>
                </a:schemeClr>
              </a:solidFill>
            </a:rPr>
            <a:t> most products.</a:t>
          </a:r>
          <a:endParaRPr lang="en-US" sz="1000" i="1">
            <a:solidFill>
              <a:schemeClr val="tx1">
                <a:lumMod val="65000"/>
                <a:lumOff val="35000"/>
              </a:schemeClr>
            </a:solidFil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0.34764</cdr:x>
      <cdr:y>0.47055</cdr:y>
    </cdr:from>
    <cdr:to>
      <cdr:x>0.65203</cdr:x>
      <cdr:y>0.66168</cdr:y>
    </cdr:to>
    <cdr:sp macro="" textlink="'2. Conditional Donut (2)'!$C$7">
      <cdr:nvSpPr>
        <cdr:cNvPr id="2" name="TextBox 1">
          <a:extLst xmlns:a="http://schemas.openxmlformats.org/drawingml/2006/main">
            <a:ext uri="{FF2B5EF4-FFF2-40B4-BE49-F238E27FC236}">
              <a16:creationId xmlns:a16="http://schemas.microsoft.com/office/drawing/2014/main" id="{3ECFBCDA-CE2F-4EDC-983C-F879A7C15D49}"/>
            </a:ext>
          </a:extLst>
        </cdr:cNvPr>
        <cdr:cNvSpPr txBox="1"/>
      </cdr:nvSpPr>
      <cdr:spPr>
        <a:xfrm xmlns:a="http://schemas.openxmlformats.org/drawingml/2006/main">
          <a:off x="1018223" y="1107499"/>
          <a:ext cx="891540" cy="4498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407FD12C-6914-46AA-B8C3-2C737CD1E0BF}" type="TxLink">
            <a:rPr lang="en-US" sz="2000" b="0" i="0" u="none" strike="noStrike">
              <a:solidFill>
                <a:schemeClr val="accent2"/>
              </a:solidFill>
              <a:latin typeface="Calibri"/>
              <a:cs typeface="Calibri"/>
            </a:rPr>
            <a:pPr algn="ctr"/>
            <a:t>60%</a:t>
          </a:fld>
          <a:endParaRPr lang="en-US" sz="2000">
            <a:solidFill>
              <a:schemeClr val="accent2"/>
            </a:solidFill>
          </a:endParaRPr>
        </a:p>
      </cdr:txBody>
    </cdr:sp>
  </cdr:relSizeAnchor>
  <cdr:relSizeAnchor xmlns:cdr="http://schemas.openxmlformats.org/drawingml/2006/chartDrawing">
    <cdr:from>
      <cdr:x>0.34504</cdr:x>
      <cdr:y>0.477</cdr:y>
    </cdr:from>
    <cdr:to>
      <cdr:x>0.66504</cdr:x>
      <cdr:y>0.69059</cdr:y>
    </cdr:to>
    <cdr:sp macro="" textlink="'2. Conditional Donut (2)'!$C$8">
      <cdr:nvSpPr>
        <cdr:cNvPr id="3" name="TextBox 2">
          <a:extLst xmlns:a="http://schemas.openxmlformats.org/drawingml/2006/main">
            <a:ext uri="{FF2B5EF4-FFF2-40B4-BE49-F238E27FC236}">
              <a16:creationId xmlns:a16="http://schemas.microsoft.com/office/drawing/2014/main" id="{83305843-C5D8-47B5-AA10-9A7F14590104}"/>
            </a:ext>
          </a:extLst>
        </cdr:cNvPr>
        <cdr:cNvSpPr txBox="1"/>
      </cdr:nvSpPr>
      <cdr:spPr>
        <a:xfrm xmlns:a="http://schemas.openxmlformats.org/drawingml/2006/main">
          <a:off x="1010598" y="1122678"/>
          <a:ext cx="937266" cy="50271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E88EF670-5A04-421E-8F05-90E33FEA63DD}" type="TxLink">
            <a:rPr lang="en-US" sz="2000" b="0" i="0" u="none" strike="noStrike">
              <a:solidFill>
                <a:schemeClr val="accent1"/>
              </a:solidFill>
              <a:latin typeface="Calibri"/>
              <a:cs typeface="Calibri"/>
            </a:rPr>
            <a:pPr algn="ctr"/>
            <a:t> </a:t>
          </a:fld>
          <a:endParaRPr lang="en-US" sz="2000">
            <a:solidFill>
              <a:schemeClr val="accent1"/>
            </a:solidFill>
          </a:endParaRPr>
        </a:p>
      </cdr:txBody>
    </cdr:sp>
  </cdr:relSizeAnchor>
  <cdr:relSizeAnchor xmlns:cdr="http://schemas.openxmlformats.org/drawingml/2006/chartDrawing">
    <cdr:from>
      <cdr:x>0.30732</cdr:x>
      <cdr:y>0.48674</cdr:y>
    </cdr:from>
    <cdr:to>
      <cdr:x>0.70407</cdr:x>
      <cdr:y>0.70033</cdr:y>
    </cdr:to>
    <cdr:sp macro="" textlink="'2. Conditional Donut (2)'!$C$9">
      <cdr:nvSpPr>
        <cdr:cNvPr id="4" name="TextBox 3">
          <a:extLst xmlns:a="http://schemas.openxmlformats.org/drawingml/2006/main">
            <a:ext uri="{FF2B5EF4-FFF2-40B4-BE49-F238E27FC236}">
              <a16:creationId xmlns:a16="http://schemas.microsoft.com/office/drawing/2014/main" id="{392B2020-1F92-4301-8400-72800D5233D9}"/>
            </a:ext>
          </a:extLst>
        </cdr:cNvPr>
        <cdr:cNvSpPr txBox="1"/>
      </cdr:nvSpPr>
      <cdr:spPr>
        <a:xfrm xmlns:a="http://schemas.openxmlformats.org/drawingml/2006/main">
          <a:off x="900121" y="1145612"/>
          <a:ext cx="1162056" cy="502711"/>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71652350-748C-41AF-A221-6EC9431C3E60}" type="TxLink">
            <a:rPr lang="en-US" sz="2000" b="0" i="0" u="none" strike="noStrike">
              <a:solidFill>
                <a:srgbClr val="92D050"/>
              </a:solidFill>
              <a:latin typeface="Calibri"/>
              <a:cs typeface="Calibri"/>
            </a:rPr>
            <a:pPr algn="ctr"/>
            <a:t> </a:t>
          </a:fld>
          <a:endParaRPr lang="en-US" sz="2000">
            <a:solidFill>
              <a:srgbClr val="92D050"/>
            </a:solidFill>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17</xdr:col>
      <xdr:colOff>28574</xdr:colOff>
      <xdr:row>2</xdr:row>
      <xdr:rowOff>19051</xdr:rowOff>
    </xdr:from>
    <xdr:to>
      <xdr:col>25</xdr:col>
      <xdr:colOff>19050</xdr:colOff>
      <xdr:row>17</xdr:row>
      <xdr:rowOff>188215</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561974</xdr:colOff>
      <xdr:row>37</xdr:row>
      <xdr:rowOff>161925</xdr:rowOff>
    </xdr:from>
    <xdr:to>
      <xdr:col>19</xdr:col>
      <xdr:colOff>114299</xdr:colOff>
      <xdr:row>39</xdr:row>
      <xdr:rowOff>57150</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0216514" y="6974205"/>
          <a:ext cx="3324225" cy="260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tx1">
                  <a:lumMod val="65000"/>
                  <a:lumOff val="35000"/>
                </a:schemeClr>
              </a:solidFill>
            </a:rPr>
            <a:t>Source: visualcapitalist.com</a:t>
          </a:r>
        </a:p>
      </xdr:txBody>
    </xdr:sp>
    <xdr:clientData/>
  </xdr:twoCellAnchor>
  <xdr:twoCellAnchor editAs="oneCell">
    <xdr:from>
      <xdr:col>25</xdr:col>
      <xdr:colOff>85725</xdr:colOff>
      <xdr:row>2</xdr:row>
      <xdr:rowOff>26671</xdr:rowOff>
    </xdr:from>
    <xdr:to>
      <xdr:col>26</xdr:col>
      <xdr:colOff>590550</xdr:colOff>
      <xdr:row>10</xdr:row>
      <xdr:rowOff>99060</xdr:rowOff>
    </xdr:to>
    <mc:AlternateContent xmlns:mc="http://schemas.openxmlformats.org/markup-compatibility/2006" xmlns:a14="http://schemas.microsoft.com/office/drawing/2010/main">
      <mc:Choice Requires="a14">
        <xdr:graphicFrame macro="">
          <xdr:nvGraphicFramePr>
            <xdr:cNvPr id="4" name="Region 1">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microsoft.com/office/drawing/2010/slicer">
              <sle:slicer xmlns:sle="http://schemas.microsoft.com/office/drawing/2010/slicer" name="Region 1"/>
            </a:graphicData>
          </a:graphic>
        </xdr:graphicFrame>
      </mc:Choice>
      <mc:Fallback xmlns="">
        <xdr:sp macro="" textlink="">
          <xdr:nvSpPr>
            <xdr:cNvPr id="0" name=""/>
            <xdr:cNvSpPr>
              <a:spLocks noTextEdit="1"/>
            </xdr:cNvSpPr>
          </xdr:nvSpPr>
          <xdr:spPr>
            <a:xfrm>
              <a:off x="16811625" y="476251"/>
              <a:ext cx="1114425" cy="153542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7.xml><?xml version="1.0" encoding="utf-8"?>
<xdr:wsDr xmlns:xdr="http://schemas.openxmlformats.org/drawingml/2006/spreadsheetDrawing" xmlns:a="http://schemas.openxmlformats.org/drawingml/2006/main">
  <xdr:twoCellAnchor>
    <xdr:from>
      <xdr:col>3</xdr:col>
      <xdr:colOff>551496</xdr:colOff>
      <xdr:row>2</xdr:row>
      <xdr:rowOff>172402</xdr:rowOff>
    </xdr:from>
    <xdr:to>
      <xdr:col>9</xdr:col>
      <xdr:colOff>205740</xdr:colOff>
      <xdr:row>17</xdr:row>
      <xdr:rowOff>152400</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3</xdr:col>
          <xdr:colOff>28575</xdr:colOff>
          <xdr:row>2</xdr:row>
          <xdr:rowOff>152400</xdr:rowOff>
        </xdr:from>
        <xdr:to>
          <xdr:col>3</xdr:col>
          <xdr:colOff>219075</xdr:colOff>
          <xdr:row>4</xdr:row>
          <xdr:rowOff>38100</xdr:rowOff>
        </xdr:to>
        <xdr:sp macro="" textlink="">
          <xdr:nvSpPr>
            <xdr:cNvPr id="5122" name="Spinner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8.xml><?xml version="1.0" encoding="utf-8"?>
<c:userShapes xmlns:c="http://schemas.openxmlformats.org/drawingml/2006/chart">
  <cdr:relSizeAnchor xmlns:cdr="http://schemas.openxmlformats.org/drawingml/2006/chartDrawing">
    <cdr:from>
      <cdr:x>0.34764</cdr:x>
      <cdr:y>0.47055</cdr:y>
    </cdr:from>
    <cdr:to>
      <cdr:x>0.65203</cdr:x>
      <cdr:y>0.66168</cdr:y>
    </cdr:to>
    <cdr:sp macro="" textlink="'2. Conditional Donut'!$C$7">
      <cdr:nvSpPr>
        <cdr:cNvPr id="2" name="TextBox 1">
          <a:extLst xmlns:a="http://schemas.openxmlformats.org/drawingml/2006/main">
            <a:ext uri="{FF2B5EF4-FFF2-40B4-BE49-F238E27FC236}">
              <a16:creationId xmlns:a16="http://schemas.microsoft.com/office/drawing/2014/main" id="{3ECFBCDA-CE2F-4EDC-983C-F879A7C15D49}"/>
            </a:ext>
          </a:extLst>
        </cdr:cNvPr>
        <cdr:cNvSpPr txBox="1"/>
      </cdr:nvSpPr>
      <cdr:spPr>
        <a:xfrm xmlns:a="http://schemas.openxmlformats.org/drawingml/2006/main">
          <a:off x="1018223" y="1107499"/>
          <a:ext cx="891540" cy="4498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407FD12C-6914-46AA-B8C3-2C737CD1E0BF}" type="TxLink">
            <a:rPr lang="en-US" sz="2000" b="0" i="0" u="none" strike="noStrike">
              <a:solidFill>
                <a:schemeClr val="accent2"/>
              </a:solidFill>
              <a:latin typeface="Calibri"/>
              <a:cs typeface="Calibri"/>
            </a:rPr>
            <a:pPr algn="ctr"/>
            <a:t> </a:t>
          </a:fld>
          <a:endParaRPr lang="en-US" sz="2000">
            <a:solidFill>
              <a:schemeClr val="accent2"/>
            </a:solidFill>
          </a:endParaRPr>
        </a:p>
      </cdr:txBody>
    </cdr:sp>
  </cdr:relSizeAnchor>
  <cdr:relSizeAnchor xmlns:cdr="http://schemas.openxmlformats.org/drawingml/2006/chartDrawing">
    <cdr:from>
      <cdr:x>0.34504</cdr:x>
      <cdr:y>0.477</cdr:y>
    </cdr:from>
    <cdr:to>
      <cdr:x>0.66504</cdr:x>
      <cdr:y>0.69059</cdr:y>
    </cdr:to>
    <cdr:sp macro="" textlink="'2. Conditional Donut'!$C$8">
      <cdr:nvSpPr>
        <cdr:cNvPr id="3" name="TextBox 2">
          <a:extLst xmlns:a="http://schemas.openxmlformats.org/drawingml/2006/main">
            <a:ext uri="{FF2B5EF4-FFF2-40B4-BE49-F238E27FC236}">
              <a16:creationId xmlns:a16="http://schemas.microsoft.com/office/drawing/2014/main" id="{83305843-C5D8-47B5-AA10-9A7F14590104}"/>
            </a:ext>
          </a:extLst>
        </cdr:cNvPr>
        <cdr:cNvSpPr txBox="1"/>
      </cdr:nvSpPr>
      <cdr:spPr>
        <a:xfrm xmlns:a="http://schemas.openxmlformats.org/drawingml/2006/main">
          <a:off x="1010598" y="1122678"/>
          <a:ext cx="937266" cy="50271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E88EF670-5A04-421E-8F05-90E33FEA63DD}" type="TxLink">
            <a:rPr lang="en-US" sz="2000" b="0" i="0" u="none" strike="noStrike">
              <a:solidFill>
                <a:schemeClr val="accent1"/>
              </a:solidFill>
              <a:latin typeface="Calibri"/>
              <a:cs typeface="Calibri"/>
            </a:rPr>
            <a:pPr algn="ctr"/>
            <a:t> </a:t>
          </a:fld>
          <a:endParaRPr lang="en-US" sz="2000">
            <a:solidFill>
              <a:schemeClr val="accent1"/>
            </a:solidFill>
          </a:endParaRPr>
        </a:p>
      </cdr:txBody>
    </cdr:sp>
  </cdr:relSizeAnchor>
  <cdr:relSizeAnchor xmlns:cdr="http://schemas.openxmlformats.org/drawingml/2006/chartDrawing">
    <cdr:from>
      <cdr:x>0.30732</cdr:x>
      <cdr:y>0.48674</cdr:y>
    </cdr:from>
    <cdr:to>
      <cdr:x>0.70407</cdr:x>
      <cdr:y>0.70033</cdr:y>
    </cdr:to>
    <cdr:sp macro="" textlink="'2. Conditional Donut'!$C$9">
      <cdr:nvSpPr>
        <cdr:cNvPr id="4" name="TextBox 3">
          <a:extLst xmlns:a="http://schemas.openxmlformats.org/drawingml/2006/main">
            <a:ext uri="{FF2B5EF4-FFF2-40B4-BE49-F238E27FC236}">
              <a16:creationId xmlns:a16="http://schemas.microsoft.com/office/drawing/2014/main" id="{392B2020-1F92-4301-8400-72800D5233D9}"/>
            </a:ext>
          </a:extLst>
        </cdr:cNvPr>
        <cdr:cNvSpPr txBox="1"/>
      </cdr:nvSpPr>
      <cdr:spPr>
        <a:xfrm xmlns:a="http://schemas.openxmlformats.org/drawingml/2006/main">
          <a:off x="900121" y="1145612"/>
          <a:ext cx="1162056" cy="502711"/>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71652350-748C-41AF-A221-6EC9431C3E60}" type="TxLink">
            <a:rPr lang="en-US" sz="2000" b="0" i="0" u="none" strike="noStrike">
              <a:solidFill>
                <a:srgbClr val="92D050"/>
              </a:solidFill>
              <a:latin typeface="Calibri"/>
              <a:cs typeface="Calibri"/>
            </a:rPr>
            <a:pPr algn="ctr"/>
            <a:t>100%</a:t>
          </a:fld>
          <a:endParaRPr lang="en-US" sz="2000">
            <a:solidFill>
              <a:srgbClr val="92D050"/>
            </a:solidFill>
          </a:endParaRPr>
        </a:p>
      </cdr:txBody>
    </cdr:sp>
  </cdr:relSizeAnchor>
</c:userShapes>
</file>

<file path=xl/drawings/drawing9.xml><?xml version="1.0" encoding="utf-8"?>
<xdr:wsDr xmlns:xdr="http://schemas.openxmlformats.org/drawingml/2006/spreadsheetDrawing" xmlns:a="http://schemas.openxmlformats.org/drawingml/2006/main">
  <xdr:twoCellAnchor>
    <xdr:from>
      <xdr:col>1</xdr:col>
      <xdr:colOff>160020</xdr:colOff>
      <xdr:row>2</xdr:row>
      <xdr:rowOff>60960</xdr:rowOff>
    </xdr:from>
    <xdr:to>
      <xdr:col>7</xdr:col>
      <xdr:colOff>585950</xdr:colOff>
      <xdr:row>16</xdr:row>
      <xdr:rowOff>160020</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398145" y="518160"/>
          <a:ext cx="5112230" cy="2766060"/>
          <a:chOff x="403860" y="510540"/>
          <a:chExt cx="5257010" cy="2659380"/>
        </a:xfrm>
      </xdr:grpSpPr>
      <xdr:graphicFrame macro="">
        <xdr:nvGraphicFramePr>
          <xdr:cNvPr id="9" name="Chart 8">
            <a:extLst>
              <a:ext uri="{FF2B5EF4-FFF2-40B4-BE49-F238E27FC236}">
                <a16:creationId xmlns:a16="http://schemas.microsoft.com/office/drawing/2014/main" id="{00000000-0008-0000-0300-000009000000}"/>
              </a:ext>
            </a:extLst>
          </xdr:cNvPr>
          <xdr:cNvGraphicFramePr/>
        </xdr:nvGraphicFramePr>
        <xdr:xfrm>
          <a:off x="403860" y="510540"/>
          <a:ext cx="5257010" cy="2659380"/>
        </xdr:xfrm>
        <a:graphic>
          <a:graphicData uri="http://schemas.openxmlformats.org/drawingml/2006/chart">
            <c:chart xmlns:c="http://schemas.openxmlformats.org/drawingml/2006/chart" xmlns:r="http://schemas.openxmlformats.org/officeDocument/2006/relationships" r:id="rId1"/>
          </a:graphicData>
        </a:graphic>
      </xdr:graphicFrame>
      <mc:AlternateContent xmlns:mc="http://schemas.openxmlformats.org/markup-compatibility/2006" xmlns:a14="http://schemas.microsoft.com/office/drawing/2010/main">
        <mc:Choice Requires="a14">
          <xdr:graphicFrame macro="">
            <xdr:nvGraphicFramePr>
              <xdr:cNvPr id="10" name="Group 2">
                <a:extLst>
                  <a:ext uri="{FF2B5EF4-FFF2-40B4-BE49-F238E27FC236}">
                    <a16:creationId xmlns:a16="http://schemas.microsoft.com/office/drawing/2014/main" id="{00000000-0008-0000-0300-00000A000000}"/>
                  </a:ext>
                </a:extLst>
              </xdr:cNvPr>
              <xdr:cNvGraphicFramePr/>
            </xdr:nvGraphicFramePr>
            <xdr:xfrm>
              <a:off x="500162" y="2734734"/>
              <a:ext cx="5100538" cy="412325"/>
            </xdr:xfrm>
            <a:graphic>
              <a:graphicData uri="http://schemas.microsoft.com/office/drawing/2010/slicer">
                <sle:slicer xmlns:sle="http://schemas.microsoft.com/office/drawing/2010/slicer" name="Group 2"/>
              </a:graphicData>
            </a:graphic>
          </xdr:graphicFrame>
        </mc:Choice>
        <mc:Fallback xmlns="">
          <xdr:sp macro="" textlink="">
            <xdr:nvSpPr>
              <xdr:cNvPr id="0" name=""/>
              <xdr:cNvSpPr>
                <a:spLocks noTextEdit="1"/>
              </xdr:cNvSpPr>
            </xdr:nvSpPr>
            <xdr:spPr>
              <a:xfrm>
                <a:off x="500162" y="2734734"/>
                <a:ext cx="5100538" cy="4123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clientData/>
  </xdr:twoCellAnchor>
  <xdr:twoCellAnchor>
    <xdr:from>
      <xdr:col>7</xdr:col>
      <xdr:colOff>525780</xdr:colOff>
      <xdr:row>3</xdr:row>
      <xdr:rowOff>143827</xdr:rowOff>
    </xdr:from>
    <xdr:to>
      <xdr:col>8</xdr:col>
      <xdr:colOff>278130</xdr:colOff>
      <xdr:row>15</xdr:row>
      <xdr:rowOff>115253</xdr:rowOff>
    </xdr:to>
    <xdr:cxnSp macro="">
      <xdr:nvCxnSpPr>
        <xdr:cNvPr id="6" name="Elbow Connector 7">
          <a:extLst>
            <a:ext uri="{FF2B5EF4-FFF2-40B4-BE49-F238E27FC236}">
              <a16:creationId xmlns:a16="http://schemas.microsoft.com/office/drawing/2014/main" id="{00000000-0008-0000-0300-000006000000}"/>
            </a:ext>
          </a:extLst>
        </xdr:cNvPr>
        <xdr:cNvCxnSpPr>
          <a:cxnSpLocks/>
        </xdr:cNvCxnSpPr>
      </xdr:nvCxnSpPr>
      <xdr:spPr>
        <a:xfrm flipV="1">
          <a:off x="5600700" y="776287"/>
          <a:ext cx="361950" cy="2165986"/>
        </a:xfrm>
        <a:prstGeom prst="bentConnector3">
          <a:avLst>
            <a:gd name="adj1" fmla="val 50000"/>
          </a:avLst>
        </a:prstGeom>
        <a:ln>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552450</xdr:colOff>
      <xdr:row>1</xdr:row>
      <xdr:rowOff>180974</xdr:rowOff>
    </xdr:from>
    <xdr:to>
      <xdr:col>9</xdr:col>
      <xdr:colOff>657225</xdr:colOff>
      <xdr:row>2</xdr:row>
      <xdr:rowOff>190499</xdr:rowOff>
    </xdr:to>
    <xdr:sp macro="" textlink="">
      <xdr:nvSpPr>
        <xdr:cNvPr id="7" name="Rectangle 6">
          <a:extLst>
            <a:ext uri="{FF2B5EF4-FFF2-40B4-BE49-F238E27FC236}">
              <a16:creationId xmlns:a16="http://schemas.microsoft.com/office/drawing/2014/main" id="{00000000-0008-0000-0300-000007000000}"/>
            </a:ext>
          </a:extLst>
        </xdr:cNvPr>
        <xdr:cNvSpPr/>
      </xdr:nvSpPr>
      <xdr:spPr>
        <a:xfrm>
          <a:off x="5642610" y="592454"/>
          <a:ext cx="714375" cy="18478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409575</xdr:colOff>
          <xdr:row>15</xdr:row>
          <xdr:rowOff>9525</xdr:rowOff>
        </xdr:from>
        <xdr:to>
          <xdr:col>15</xdr:col>
          <xdr:colOff>57150</xdr:colOff>
          <xdr:row>16</xdr:row>
          <xdr:rowOff>47625</xdr:rowOff>
        </xdr:to>
        <xdr:sp macro="" textlink="">
          <xdr:nvSpPr>
            <xdr:cNvPr id="14337" name="Scroll Bar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8</xdr:col>
      <xdr:colOff>59055</xdr:colOff>
      <xdr:row>2</xdr:row>
      <xdr:rowOff>45721</xdr:rowOff>
    </xdr:from>
    <xdr:to>
      <xdr:col>15</xdr:col>
      <xdr:colOff>344805</xdr:colOff>
      <xdr:row>15</xdr:row>
      <xdr:rowOff>10477</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382905</xdr:colOff>
      <xdr:row>16</xdr:row>
      <xdr:rowOff>140970</xdr:rowOff>
    </xdr:from>
    <xdr:to>
      <xdr:col>15</xdr:col>
      <xdr:colOff>259080</xdr:colOff>
      <xdr:row>18</xdr:row>
      <xdr:rowOff>34290</xdr:rowOff>
    </xdr:to>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5465445" y="3150870"/>
          <a:ext cx="5095875" cy="259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0">
              <a:solidFill>
                <a:schemeClr val="accent2"/>
              </a:solidFill>
            </a:rPr>
            <a:t>The</a:t>
          </a:r>
          <a:r>
            <a:rPr lang="en-US" sz="1200" b="0" baseline="0">
              <a:solidFill>
                <a:schemeClr val="accent2"/>
              </a:solidFill>
            </a:rPr>
            <a:t> scrollbar changes the size and number of groups (columns) in the chart.</a:t>
          </a:r>
          <a:endParaRPr lang="en-US" sz="1200" b="0">
            <a:solidFill>
              <a:schemeClr val="accent2"/>
            </a:solidFill>
          </a:endParaRPr>
        </a:p>
      </xdr:txBody>
    </xdr:sp>
    <xdr:clientData/>
  </xdr:twoCellAnchor>
  <xdr:twoCellAnchor>
    <xdr:from>
      <xdr:col>14</xdr:col>
      <xdr:colOff>552468</xdr:colOff>
      <xdr:row>16</xdr:row>
      <xdr:rowOff>50007</xdr:rowOff>
    </xdr:from>
    <xdr:to>
      <xdr:col>15</xdr:col>
      <xdr:colOff>190767</xdr:colOff>
      <xdr:row>17</xdr:row>
      <xdr:rowOff>112637</xdr:rowOff>
    </xdr:to>
    <xdr:sp macro="" textlink="">
      <xdr:nvSpPr>
        <xdr:cNvPr id="6" name="Freeform 5">
          <a:extLst>
            <a:ext uri="{FF2B5EF4-FFF2-40B4-BE49-F238E27FC236}">
              <a16:creationId xmlns:a16="http://schemas.microsoft.com/office/drawing/2014/main" id="{00000000-0008-0000-0400-000006000000}"/>
            </a:ext>
          </a:extLst>
        </xdr:cNvPr>
        <xdr:cNvSpPr/>
      </xdr:nvSpPr>
      <xdr:spPr>
        <a:xfrm rot="20726339">
          <a:off x="10245108" y="3059907"/>
          <a:ext cx="247899" cy="245510"/>
        </a:xfrm>
        <a:custGeom>
          <a:avLst/>
          <a:gdLst>
            <a:gd name="connsiteX0" fmla="*/ 76200 w 200274"/>
            <a:gd name="connsiteY0" fmla="*/ 238125 h 238125"/>
            <a:gd name="connsiteX1" fmla="*/ 200025 w 200274"/>
            <a:gd name="connsiteY1" fmla="*/ 190500 h 238125"/>
            <a:gd name="connsiteX2" fmla="*/ 47625 w 200274"/>
            <a:gd name="connsiteY2" fmla="*/ 76200 h 238125"/>
            <a:gd name="connsiteX3" fmla="*/ 0 w 200274"/>
            <a:gd name="connsiteY3" fmla="*/ 0 h 238125"/>
          </a:gdLst>
          <a:ahLst/>
          <a:cxnLst>
            <a:cxn ang="0">
              <a:pos x="connsiteX0" y="connsiteY0"/>
            </a:cxn>
            <a:cxn ang="0">
              <a:pos x="connsiteX1" y="connsiteY1"/>
            </a:cxn>
            <a:cxn ang="0">
              <a:pos x="connsiteX2" y="connsiteY2"/>
            </a:cxn>
            <a:cxn ang="0">
              <a:pos x="connsiteX3" y="connsiteY3"/>
            </a:cxn>
          </a:cxnLst>
          <a:rect l="l" t="t" r="r" b="b"/>
          <a:pathLst>
            <a:path w="200274" h="238125">
              <a:moveTo>
                <a:pt x="76200" y="238125"/>
              </a:moveTo>
              <a:cubicBezTo>
                <a:pt x="140493" y="227806"/>
                <a:pt x="204787" y="217487"/>
                <a:pt x="200025" y="190500"/>
              </a:cubicBezTo>
              <a:cubicBezTo>
                <a:pt x="195263" y="163513"/>
                <a:pt x="80962" y="107950"/>
                <a:pt x="47625" y="76200"/>
              </a:cubicBezTo>
              <a:cubicBezTo>
                <a:pt x="14288" y="44450"/>
                <a:pt x="7144" y="22225"/>
                <a:pt x="0" y="0"/>
              </a:cubicBezTo>
            </a:path>
          </a:pathLst>
        </a:custGeom>
        <a:noFill/>
        <a:ln w="19050">
          <a:solidFill>
            <a:schemeClr val="accent2"/>
          </a:solidFill>
          <a:headEnd type="none" w="med" len="med"/>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106680</xdr:colOff>
      <xdr:row>15</xdr:row>
      <xdr:rowOff>43815</xdr:rowOff>
    </xdr:from>
    <xdr:to>
      <xdr:col>8</xdr:col>
      <xdr:colOff>382905</xdr:colOff>
      <xdr:row>16</xdr:row>
      <xdr:rowOff>74296</xdr:rowOff>
    </xdr:to>
    <xdr:graphicFrame macro="">
      <xdr:nvGraphicFramePr>
        <xdr:cNvPr id="7" name="Chart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106680</xdr:colOff>
      <xdr:row>15</xdr:row>
      <xdr:rowOff>45721</xdr:rowOff>
    </xdr:from>
    <xdr:to>
      <xdr:col>15</xdr:col>
      <xdr:colOff>363855</xdr:colOff>
      <xdr:row>16</xdr:row>
      <xdr:rowOff>64770</xdr:rowOff>
    </xdr:to>
    <xdr:graphicFrame macro="">
      <xdr:nvGraphicFramePr>
        <xdr:cNvPr id="8" name="Chart 7">
          <a:extLst>
            <a:ext uri="{FF2B5EF4-FFF2-40B4-BE49-F238E27FC236}">
              <a16:creationId xmlns:a16="http://schemas.microsoft.com/office/drawing/2014/main" id="{00000000-0008-0000-04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342900</xdr:colOff>
      <xdr:row>11</xdr:row>
      <xdr:rowOff>171451</xdr:rowOff>
    </xdr:from>
    <xdr:to>
      <xdr:col>8</xdr:col>
      <xdr:colOff>571500</xdr:colOff>
      <xdr:row>25</xdr:row>
      <xdr:rowOff>104775</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9526</xdr:colOff>
      <xdr:row>11</xdr:row>
      <xdr:rowOff>171450</xdr:rowOff>
    </xdr:from>
    <xdr:to>
      <xdr:col>10</xdr:col>
      <xdr:colOff>219075</xdr:colOff>
      <xdr:row>25</xdr:row>
      <xdr:rowOff>104775</xdr:rowOff>
    </xdr:to>
    <mc:AlternateContent xmlns:mc="http://schemas.openxmlformats.org/markup-compatibility/2006" xmlns:a14="http://schemas.microsoft.com/office/drawing/2010/main">
      <mc:Choice Requires="a14">
        <xdr:graphicFrame macro="">
          <xdr:nvGraphicFramePr>
            <xdr:cNvPr id="3" name="Season">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microsoft.com/office/drawing/2010/slicer">
              <sle:slicer xmlns:sle="http://schemas.microsoft.com/office/drawing/2010/slicer" name="Season"/>
            </a:graphicData>
          </a:graphic>
        </xdr:graphicFrame>
      </mc:Choice>
      <mc:Fallback xmlns="">
        <xdr:sp macro="" textlink="">
          <xdr:nvSpPr>
            <xdr:cNvPr id="0" name=""/>
            <xdr:cNvSpPr>
              <a:spLocks noTextEdit="1"/>
            </xdr:cNvSpPr>
          </xdr:nvSpPr>
          <xdr:spPr>
            <a:xfrm>
              <a:off x="5633086" y="2000250"/>
              <a:ext cx="834389" cy="249364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342900</xdr:colOff>
      <xdr:row>2</xdr:row>
      <xdr:rowOff>66675</xdr:rowOff>
    </xdr:from>
    <xdr:to>
      <xdr:col>10</xdr:col>
      <xdr:colOff>228600</xdr:colOff>
      <xdr:row>11</xdr:row>
      <xdr:rowOff>133350</xdr:rowOff>
    </xdr:to>
    <xdr:graphicFrame macro="">
      <xdr:nvGraphicFramePr>
        <xdr:cNvPr id="4" name="Chart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299085</xdr:colOff>
      <xdr:row>2</xdr:row>
      <xdr:rowOff>45720</xdr:rowOff>
    </xdr:from>
    <xdr:to>
      <xdr:col>2</xdr:col>
      <xdr:colOff>3051810</xdr:colOff>
      <xdr:row>26</xdr:row>
      <xdr:rowOff>55246</xdr:rowOff>
    </xdr:to>
    <xdr:sp macro="" textlink="">
      <xdr:nvSpPr>
        <xdr:cNvPr id="2" name="Rectangle 1">
          <a:extLst>
            <a:ext uri="{FF2B5EF4-FFF2-40B4-BE49-F238E27FC236}">
              <a16:creationId xmlns:a16="http://schemas.microsoft.com/office/drawing/2014/main" id="{00000000-0008-0000-0600-000002000000}"/>
            </a:ext>
          </a:extLst>
        </xdr:cNvPr>
        <xdr:cNvSpPr/>
      </xdr:nvSpPr>
      <xdr:spPr>
        <a:xfrm>
          <a:off x="299085" y="487680"/>
          <a:ext cx="4093845" cy="4215766"/>
        </a:xfrm>
        <a:prstGeom prst="rect">
          <a:avLst/>
        </a:prstGeom>
        <a:noFill/>
        <a:ln w="9525">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375285</xdr:colOff>
      <xdr:row>2</xdr:row>
      <xdr:rowOff>144780</xdr:rowOff>
    </xdr:from>
    <xdr:to>
      <xdr:col>2</xdr:col>
      <xdr:colOff>2899410</xdr:colOff>
      <xdr:row>13</xdr:row>
      <xdr:rowOff>135254</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508635</xdr:colOff>
      <xdr:row>15</xdr:row>
      <xdr:rowOff>116206</xdr:rowOff>
    </xdr:from>
    <xdr:to>
      <xdr:col>2</xdr:col>
      <xdr:colOff>2908935</xdr:colOff>
      <xdr:row>25</xdr:row>
      <xdr:rowOff>173356</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470535</xdr:colOff>
      <xdr:row>11</xdr:row>
      <xdr:rowOff>7620</xdr:rowOff>
    </xdr:from>
    <xdr:to>
      <xdr:col>2</xdr:col>
      <xdr:colOff>2832735</xdr:colOff>
      <xdr:row>13</xdr:row>
      <xdr:rowOff>83820</xdr:rowOff>
    </xdr:to>
    <mc:AlternateContent xmlns:mc="http://schemas.openxmlformats.org/markup-compatibility/2006" xmlns:a14="http://schemas.microsoft.com/office/drawing/2010/main">
      <mc:Choice Requires="a14">
        <xdr:graphicFrame macro="">
          <xdr:nvGraphicFramePr>
            <xdr:cNvPr id="5" name="Item">
              <a:extLst>
                <a:ext uri="{FF2B5EF4-FFF2-40B4-BE49-F238E27FC236}">
                  <a16:creationId xmlns:a16="http://schemas.microsoft.com/office/drawing/2014/main" id="{00000000-0008-0000-0600-000005000000}"/>
                </a:ext>
              </a:extLst>
            </xdr:cNvPr>
            <xdr:cNvGraphicFramePr/>
          </xdr:nvGraphicFramePr>
          <xdr:xfrm>
            <a:off x="0" y="0"/>
            <a:ext cx="0" cy="0"/>
          </xdr:xfrm>
          <a:graphic>
            <a:graphicData uri="http://schemas.microsoft.com/office/drawing/2010/slicer">
              <sle:slicer xmlns:sle="http://schemas.microsoft.com/office/drawing/2010/slicer" name="Item"/>
            </a:graphicData>
          </a:graphic>
        </xdr:graphicFrame>
      </mc:Choice>
      <mc:Fallback xmlns="">
        <xdr:sp macro="" textlink="">
          <xdr:nvSpPr>
            <xdr:cNvPr id="0" name=""/>
            <xdr:cNvSpPr>
              <a:spLocks noTextEdit="1"/>
            </xdr:cNvSpPr>
          </xdr:nvSpPr>
          <xdr:spPr>
            <a:xfrm>
              <a:off x="470535" y="2026920"/>
              <a:ext cx="3703320" cy="42672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556261</xdr:colOff>
      <xdr:row>12</xdr:row>
      <xdr:rowOff>173355</xdr:rowOff>
    </xdr:from>
    <xdr:to>
      <xdr:col>2</xdr:col>
      <xdr:colOff>2718435</xdr:colOff>
      <xdr:row>14</xdr:row>
      <xdr:rowOff>144780</xdr:rowOff>
    </xdr:to>
    <xdr:graphicFrame macro="">
      <xdr:nvGraphicFramePr>
        <xdr:cNvPr id="6" name="Chart 5">
          <a:extLst>
            <a:ext uri="{FF2B5EF4-FFF2-40B4-BE49-F238E27FC236}">
              <a16:creationId xmlns:a16="http://schemas.microsoft.com/office/drawing/2014/main" id="{00000000-0008-0000-06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575310</xdr:colOff>
      <xdr:row>14</xdr:row>
      <xdr:rowOff>144779</xdr:rowOff>
    </xdr:from>
    <xdr:to>
      <xdr:col>2</xdr:col>
      <xdr:colOff>2737485</xdr:colOff>
      <xdr:row>15</xdr:row>
      <xdr:rowOff>74294</xdr:rowOff>
    </xdr:to>
    <xdr:sp macro="" textlink="">
      <xdr:nvSpPr>
        <xdr:cNvPr id="7" name="Right Bracket 6">
          <a:extLst>
            <a:ext uri="{FF2B5EF4-FFF2-40B4-BE49-F238E27FC236}">
              <a16:creationId xmlns:a16="http://schemas.microsoft.com/office/drawing/2014/main" id="{00000000-0008-0000-0600-000007000000}"/>
            </a:ext>
          </a:extLst>
        </xdr:cNvPr>
        <xdr:cNvSpPr/>
      </xdr:nvSpPr>
      <xdr:spPr>
        <a:xfrm rot="16200000">
          <a:off x="2274570" y="990599"/>
          <a:ext cx="104775" cy="3503295"/>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272415</xdr:colOff>
      <xdr:row>20</xdr:row>
      <xdr:rowOff>109536</xdr:rowOff>
    </xdr:from>
    <xdr:to>
      <xdr:col>6</xdr:col>
      <xdr:colOff>653415</xdr:colOff>
      <xdr:row>37</xdr:row>
      <xdr:rowOff>19049</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278130</xdr:colOff>
      <xdr:row>2</xdr:row>
      <xdr:rowOff>140017</xdr:rowOff>
    </xdr:from>
    <xdr:to>
      <xdr:col>6</xdr:col>
      <xdr:colOff>681990</xdr:colOff>
      <xdr:row>19</xdr:row>
      <xdr:rowOff>78105</xdr:rowOff>
    </xdr:to>
    <xdr:graphicFrame macro="">
      <xdr:nvGraphicFramePr>
        <xdr:cNvPr id="3" name="Chart 2">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941070</xdr:colOff>
      <xdr:row>2</xdr:row>
      <xdr:rowOff>140017</xdr:rowOff>
    </xdr:from>
    <xdr:to>
      <xdr:col>13</xdr:col>
      <xdr:colOff>140970</xdr:colOff>
      <xdr:row>19</xdr:row>
      <xdr:rowOff>78105</xdr:rowOff>
    </xdr:to>
    <xdr:graphicFrame macro="">
      <xdr:nvGraphicFramePr>
        <xdr:cNvPr id="4" name="Chart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187642</xdr:colOff>
      <xdr:row>3</xdr:row>
      <xdr:rowOff>53340</xdr:rowOff>
    </xdr:from>
    <xdr:to>
      <xdr:col>16</xdr:col>
      <xdr:colOff>278130</xdr:colOff>
      <xdr:row>22</xdr:row>
      <xdr:rowOff>108585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284797</xdr:colOff>
      <xdr:row>3</xdr:row>
      <xdr:rowOff>53340</xdr:rowOff>
    </xdr:from>
    <xdr:to>
      <xdr:col>7</xdr:col>
      <xdr:colOff>97155</xdr:colOff>
      <xdr:row>22</xdr:row>
      <xdr:rowOff>108585</xdr:rowOff>
    </xdr:to>
    <xdr:graphicFrame macro="">
      <xdr:nvGraphicFramePr>
        <xdr:cNvPr id="3" name="Chart 2">
          <a:extLst>
            <a:ext uri="{FF2B5EF4-FFF2-40B4-BE49-F238E27FC236}">
              <a16:creationId xmlns:a16="http://schemas.microsoft.com/office/drawing/2014/main" id="{00000000-0008-0000-0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484822</xdr:colOff>
      <xdr:row>2</xdr:row>
      <xdr:rowOff>152400</xdr:rowOff>
    </xdr:from>
    <xdr:to>
      <xdr:col>9</xdr:col>
      <xdr:colOff>87630</xdr:colOff>
      <xdr:row>22</xdr:row>
      <xdr:rowOff>17145</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editAs="absolute">
    <xdr:from>
      <xdr:col>16</xdr:col>
      <xdr:colOff>27622</xdr:colOff>
      <xdr:row>3</xdr:row>
      <xdr:rowOff>72391</xdr:rowOff>
    </xdr:from>
    <xdr:to>
      <xdr:col>26</xdr:col>
      <xdr:colOff>27622</xdr:colOff>
      <xdr:row>21</xdr:row>
      <xdr:rowOff>43815</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16</xdr:col>
      <xdr:colOff>99060</xdr:colOff>
      <xdr:row>3</xdr:row>
      <xdr:rowOff>129540</xdr:rowOff>
    </xdr:from>
    <xdr:to>
      <xdr:col>18</xdr:col>
      <xdr:colOff>308611</xdr:colOff>
      <xdr:row>5</xdr:row>
      <xdr:rowOff>167640</xdr:rowOff>
    </xdr:to>
    <mc:AlternateContent xmlns:mc="http://schemas.openxmlformats.org/markup-compatibility/2006" xmlns:a14="http://schemas.microsoft.com/office/drawing/2010/main">
      <mc:Choice Requires="a14">
        <xdr:graphicFrame macro="">
          <xdr:nvGraphicFramePr>
            <xdr:cNvPr id="3" name="Symbol">
              <a:extLst>
                <a:ext uri="{FF2B5EF4-FFF2-40B4-BE49-F238E27FC236}">
                  <a16:creationId xmlns:a16="http://schemas.microsoft.com/office/drawing/2014/main" id="{00000000-0008-0000-0A00-000003000000}"/>
                </a:ext>
              </a:extLst>
            </xdr:cNvPr>
            <xdr:cNvGraphicFramePr/>
          </xdr:nvGraphicFramePr>
          <xdr:xfrm>
            <a:off x="0" y="0"/>
            <a:ext cx="0" cy="0"/>
          </xdr:xfrm>
          <a:graphic>
            <a:graphicData uri="http://schemas.microsoft.com/office/drawing/2010/slicer">
              <sle:slicer xmlns:sle="http://schemas.microsoft.com/office/drawing/2010/slicer" name="Symbol"/>
            </a:graphicData>
          </a:graphic>
        </xdr:graphicFrame>
      </mc:Choice>
      <mc:Fallback xmlns="">
        <xdr:sp macro="" textlink="">
          <xdr:nvSpPr>
            <xdr:cNvPr id="0" name=""/>
            <xdr:cNvSpPr>
              <a:spLocks noTextEdit="1"/>
            </xdr:cNvSpPr>
          </xdr:nvSpPr>
          <xdr:spPr>
            <a:xfrm>
              <a:off x="5509260" y="762000"/>
              <a:ext cx="1428751" cy="40386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16</xdr:col>
      <xdr:colOff>118108</xdr:colOff>
      <xdr:row>5</xdr:row>
      <xdr:rowOff>81915</xdr:rowOff>
    </xdr:from>
    <xdr:to>
      <xdr:col>18</xdr:col>
      <xdr:colOff>441959</xdr:colOff>
      <xdr:row>6</xdr:row>
      <xdr:rowOff>163595</xdr:rowOff>
    </xdr:to>
    <xdr:sp macro="" textlink="$D$39">
      <xdr:nvSpPr>
        <xdr:cNvPr id="4" name="TextBox 3">
          <a:extLst>
            <a:ext uri="{FF2B5EF4-FFF2-40B4-BE49-F238E27FC236}">
              <a16:creationId xmlns:a16="http://schemas.microsoft.com/office/drawing/2014/main" id="{00000000-0008-0000-0A00-000004000000}"/>
            </a:ext>
          </a:extLst>
        </xdr:cNvPr>
        <xdr:cNvSpPr txBox="1"/>
      </xdr:nvSpPr>
      <xdr:spPr>
        <a:xfrm>
          <a:off x="5528308" y="1080135"/>
          <a:ext cx="154305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fld id="{12E54606-83D5-4AE0-B29C-DC898CF0739E}" type="TxLink">
            <a:rPr lang="en-US" sz="1100" b="0" i="0" u="none" strike="noStrike">
              <a:solidFill>
                <a:schemeClr val="bg1">
                  <a:lumMod val="95000"/>
                </a:schemeClr>
              </a:solidFill>
              <a:latin typeface="Calibri"/>
              <a:cs typeface="Calibri"/>
            </a:rPr>
            <a:pPr algn="l"/>
            <a:t>Labels: % Change MoM</a:t>
          </a:fld>
          <a:endParaRPr lang="en-US" sz="1100" i="0">
            <a:solidFill>
              <a:schemeClr val="bg1">
                <a:lumMod val="95000"/>
              </a:schemeClr>
            </a:solidFill>
          </a:endParaRPr>
        </a:p>
      </xdr:txBody>
    </xdr:sp>
    <xdr:clientData/>
  </xdr:twoCellAnchor>
  <xdr:twoCellAnchor editAs="absolute">
    <xdr:from>
      <xdr:col>16</xdr:col>
      <xdr:colOff>27622</xdr:colOff>
      <xdr:row>25</xdr:row>
      <xdr:rowOff>81916</xdr:rowOff>
    </xdr:from>
    <xdr:to>
      <xdr:col>26</xdr:col>
      <xdr:colOff>27622</xdr:colOff>
      <xdr:row>43</xdr:row>
      <xdr:rowOff>53340</xdr:rowOff>
    </xdr:to>
    <xdr:graphicFrame macro="">
      <xdr:nvGraphicFramePr>
        <xdr:cNvPr id="5" name="Chart 4">
          <a:extLst>
            <a:ext uri="{FF2B5EF4-FFF2-40B4-BE49-F238E27FC236}">
              <a16:creationId xmlns:a16="http://schemas.microsoft.com/office/drawing/2014/main" id="{00000000-0008-0000-0A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16</xdr:col>
      <xdr:colOff>99060</xdr:colOff>
      <xdr:row>25</xdr:row>
      <xdr:rowOff>120015</xdr:rowOff>
    </xdr:from>
    <xdr:to>
      <xdr:col>18</xdr:col>
      <xdr:colOff>308611</xdr:colOff>
      <xdr:row>27</xdr:row>
      <xdr:rowOff>175260</xdr:rowOff>
    </xdr:to>
    <mc:AlternateContent xmlns:mc="http://schemas.openxmlformats.org/markup-compatibility/2006" xmlns:a14="http://schemas.microsoft.com/office/drawing/2010/main">
      <mc:Choice Requires="a14">
        <xdr:graphicFrame macro="">
          <xdr:nvGraphicFramePr>
            <xdr:cNvPr id="6" name="Symbol 1">
              <a:extLst>
                <a:ext uri="{FF2B5EF4-FFF2-40B4-BE49-F238E27FC236}">
                  <a16:creationId xmlns:a16="http://schemas.microsoft.com/office/drawing/2014/main" id="{00000000-0008-0000-0A00-000006000000}"/>
                </a:ext>
              </a:extLst>
            </xdr:cNvPr>
            <xdr:cNvGraphicFramePr/>
          </xdr:nvGraphicFramePr>
          <xdr:xfrm>
            <a:off x="0" y="0"/>
            <a:ext cx="0" cy="0"/>
          </xdr:xfrm>
          <a:graphic>
            <a:graphicData uri="http://schemas.microsoft.com/office/drawing/2010/slicer">
              <sle:slicer xmlns:sle="http://schemas.microsoft.com/office/drawing/2010/slicer" name="Symbol 1"/>
            </a:graphicData>
          </a:graphic>
        </xdr:graphicFrame>
      </mc:Choice>
      <mc:Fallback xmlns="">
        <xdr:sp macro="" textlink="">
          <xdr:nvSpPr>
            <xdr:cNvPr id="0" name=""/>
            <xdr:cNvSpPr>
              <a:spLocks noTextEdit="1"/>
            </xdr:cNvSpPr>
          </xdr:nvSpPr>
          <xdr:spPr>
            <a:xfrm>
              <a:off x="5509260" y="4775835"/>
              <a:ext cx="1428751" cy="42100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16</xdr:col>
      <xdr:colOff>108583</xdr:colOff>
      <xdr:row>27</xdr:row>
      <xdr:rowOff>81915</xdr:rowOff>
    </xdr:from>
    <xdr:to>
      <xdr:col>18</xdr:col>
      <xdr:colOff>432434</xdr:colOff>
      <xdr:row>28</xdr:row>
      <xdr:rowOff>163595</xdr:rowOff>
    </xdr:to>
    <xdr:sp macro="" textlink="$D$39">
      <xdr:nvSpPr>
        <xdr:cNvPr id="7" name="TextBox 6">
          <a:extLst>
            <a:ext uri="{FF2B5EF4-FFF2-40B4-BE49-F238E27FC236}">
              <a16:creationId xmlns:a16="http://schemas.microsoft.com/office/drawing/2014/main" id="{00000000-0008-0000-0A00-000007000000}"/>
            </a:ext>
          </a:extLst>
        </xdr:cNvPr>
        <xdr:cNvSpPr txBox="1"/>
      </xdr:nvSpPr>
      <xdr:spPr>
        <a:xfrm>
          <a:off x="5518783" y="5103495"/>
          <a:ext cx="154305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fld id="{12E54606-83D5-4AE0-B29C-DC898CF0739E}" type="TxLink">
            <a:rPr lang="en-US" sz="1100" b="0" i="0" u="none" strike="noStrike">
              <a:solidFill>
                <a:schemeClr val="tx1">
                  <a:lumMod val="75000"/>
                  <a:lumOff val="25000"/>
                </a:schemeClr>
              </a:solidFill>
              <a:latin typeface="Calibri"/>
              <a:cs typeface="Calibri"/>
            </a:rPr>
            <a:pPr algn="l"/>
            <a:t>Labels: % Change MoM</a:t>
          </a:fld>
          <a:endParaRPr lang="en-US" sz="1100" i="0">
            <a:solidFill>
              <a:schemeClr val="tx1">
                <a:lumMod val="75000"/>
                <a:lumOff val="25000"/>
              </a:schemeClr>
            </a:solidFill>
          </a:endParaRPr>
        </a:p>
      </xdr:txBody>
    </xdr:sp>
    <xdr:clientData/>
  </xdr:twoCellAnchor>
  <xdr:twoCellAnchor editAs="absolute">
    <xdr:from>
      <xdr:col>16</xdr:col>
      <xdr:colOff>27622</xdr:colOff>
      <xdr:row>46</xdr:row>
      <xdr:rowOff>15241</xdr:rowOff>
    </xdr:from>
    <xdr:to>
      <xdr:col>25</xdr:col>
      <xdr:colOff>594360</xdr:colOff>
      <xdr:row>63</xdr:row>
      <xdr:rowOff>169545</xdr:rowOff>
    </xdr:to>
    <xdr:graphicFrame macro="">
      <xdr:nvGraphicFramePr>
        <xdr:cNvPr id="8" name="Chart 7">
          <a:extLst>
            <a:ext uri="{FF2B5EF4-FFF2-40B4-BE49-F238E27FC236}">
              <a16:creationId xmlns:a16="http://schemas.microsoft.com/office/drawing/2014/main" id="{00000000-0008-0000-0A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16</xdr:col>
      <xdr:colOff>99060</xdr:colOff>
      <xdr:row>46</xdr:row>
      <xdr:rowOff>91440</xdr:rowOff>
    </xdr:from>
    <xdr:to>
      <xdr:col>18</xdr:col>
      <xdr:colOff>308611</xdr:colOff>
      <xdr:row>48</xdr:row>
      <xdr:rowOff>152400</xdr:rowOff>
    </xdr:to>
    <mc:AlternateContent xmlns:mc="http://schemas.openxmlformats.org/markup-compatibility/2006" xmlns:a14="http://schemas.microsoft.com/office/drawing/2010/main">
      <mc:Choice Requires="a14">
        <xdr:graphicFrame macro="">
          <xdr:nvGraphicFramePr>
            <xdr:cNvPr id="9" name="Symbol 2">
              <a:extLst>
                <a:ext uri="{FF2B5EF4-FFF2-40B4-BE49-F238E27FC236}">
                  <a16:creationId xmlns:a16="http://schemas.microsoft.com/office/drawing/2014/main" id="{00000000-0008-0000-0A00-000009000000}"/>
                </a:ext>
              </a:extLst>
            </xdr:cNvPr>
            <xdr:cNvGraphicFramePr/>
          </xdr:nvGraphicFramePr>
          <xdr:xfrm>
            <a:off x="0" y="0"/>
            <a:ext cx="0" cy="0"/>
          </xdr:xfrm>
          <a:graphic>
            <a:graphicData uri="http://schemas.microsoft.com/office/drawing/2010/slicer">
              <sle:slicer xmlns:sle="http://schemas.microsoft.com/office/drawing/2010/slicer" name="Symbol 2"/>
            </a:graphicData>
          </a:graphic>
        </xdr:graphicFrame>
      </mc:Choice>
      <mc:Fallback xmlns="">
        <xdr:sp macro="" textlink="">
          <xdr:nvSpPr>
            <xdr:cNvPr id="0" name=""/>
            <xdr:cNvSpPr>
              <a:spLocks noTextEdit="1"/>
            </xdr:cNvSpPr>
          </xdr:nvSpPr>
          <xdr:spPr>
            <a:xfrm>
              <a:off x="5509260" y="8587740"/>
              <a:ext cx="1428751" cy="42672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16</xdr:col>
      <xdr:colOff>108583</xdr:colOff>
      <xdr:row>48</xdr:row>
      <xdr:rowOff>53340</xdr:rowOff>
    </xdr:from>
    <xdr:to>
      <xdr:col>18</xdr:col>
      <xdr:colOff>432434</xdr:colOff>
      <xdr:row>49</xdr:row>
      <xdr:rowOff>135020</xdr:rowOff>
    </xdr:to>
    <xdr:sp macro="" textlink="$D$39">
      <xdr:nvSpPr>
        <xdr:cNvPr id="10" name="TextBox 9">
          <a:extLst>
            <a:ext uri="{FF2B5EF4-FFF2-40B4-BE49-F238E27FC236}">
              <a16:creationId xmlns:a16="http://schemas.microsoft.com/office/drawing/2014/main" id="{00000000-0008-0000-0A00-00000A000000}"/>
            </a:ext>
          </a:extLst>
        </xdr:cNvPr>
        <xdr:cNvSpPr txBox="1"/>
      </xdr:nvSpPr>
      <xdr:spPr>
        <a:xfrm>
          <a:off x="5518783" y="8915400"/>
          <a:ext cx="154305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fld id="{12E54606-83D5-4AE0-B29C-DC898CF0739E}" type="TxLink">
            <a:rPr lang="en-US" sz="1100" b="0" i="0" u="none" strike="noStrike">
              <a:solidFill>
                <a:schemeClr val="tx1">
                  <a:lumMod val="75000"/>
                  <a:lumOff val="25000"/>
                </a:schemeClr>
              </a:solidFill>
              <a:latin typeface="Calibri"/>
              <a:cs typeface="Calibri"/>
            </a:rPr>
            <a:pPr algn="l"/>
            <a:t>Labels: % Change MoM</a:t>
          </a:fld>
          <a:endParaRPr lang="en-US" sz="1100" i="0">
            <a:solidFill>
              <a:schemeClr val="tx1">
                <a:lumMod val="75000"/>
                <a:lumOff val="25000"/>
              </a:schemeClr>
            </a:solidFill>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182880</xdr:colOff>
      <xdr:row>89</xdr:row>
      <xdr:rowOff>76200</xdr:rowOff>
    </xdr:from>
    <xdr:to>
      <xdr:col>8</xdr:col>
      <xdr:colOff>114300</xdr:colOff>
      <xdr:row>103</xdr:row>
      <xdr:rowOff>144780</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548640</xdr:colOff>
      <xdr:row>107</xdr:row>
      <xdr:rowOff>135254</xdr:rowOff>
    </xdr:from>
    <xdr:to>
      <xdr:col>11</xdr:col>
      <xdr:colOff>994400</xdr:colOff>
      <xdr:row>121</xdr:row>
      <xdr:rowOff>6</xdr:rowOff>
    </xdr:to>
    <xdr:sp macro="" textlink="">
      <xdr:nvSpPr>
        <xdr:cNvPr id="3" name="Rectangular Callout 3">
          <a:extLst>
            <a:ext uri="{FF2B5EF4-FFF2-40B4-BE49-F238E27FC236}">
              <a16:creationId xmlns:a16="http://schemas.microsoft.com/office/drawing/2014/main" id="{00000000-0008-0000-0B00-000003000000}"/>
            </a:ext>
          </a:extLst>
        </xdr:cNvPr>
        <xdr:cNvSpPr/>
      </xdr:nvSpPr>
      <xdr:spPr>
        <a:xfrm>
          <a:off x="6423660" y="13668374"/>
          <a:ext cx="2846060" cy="2425072"/>
        </a:xfrm>
        <a:prstGeom prst="wedgeRectCallout">
          <a:avLst>
            <a:gd name="adj1" fmla="val -59089"/>
            <a:gd name="adj2" fmla="val -21447"/>
          </a:avLst>
        </a:prstGeom>
        <a:solidFill>
          <a:schemeClr val="accent1">
            <a:lumMod val="20000"/>
            <a:lumOff val="80000"/>
          </a:schemeClr>
        </a:solidFill>
        <a:ln w="12700">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The Range points are connected with a line by formatting them with a thick (8.5 pt) Line, and setting the Marker Style to None. </a:t>
          </a:r>
        </a:p>
        <a:p>
          <a:pPr algn="l"/>
          <a:endParaRPr lang="en-US" sz="1100">
            <a:solidFill>
              <a:sysClr val="windowText" lastClr="000000"/>
            </a:solidFill>
          </a:endParaRPr>
        </a:p>
        <a:p>
          <a:pPr algn="l"/>
          <a:r>
            <a:rPr lang="en-US" sz="1100">
              <a:solidFill>
                <a:sysClr val="windowText" lastClr="000000"/>
              </a:solidFill>
            </a:rPr>
            <a:t>The "skip" rows are used to cut the line between the Item rows.  Otherwise the line would connect diagnolly between the Item rows.</a:t>
          </a:r>
        </a:p>
        <a:p>
          <a:pPr algn="l"/>
          <a:endParaRPr lang="en-US" sz="1100">
            <a:solidFill>
              <a:sysClr val="windowText" lastClr="000000"/>
            </a:solidFill>
          </a:endParaRPr>
        </a:p>
        <a:p>
          <a:pPr algn="l"/>
          <a:r>
            <a:rPr lang="en-US" sz="1100">
              <a:solidFill>
                <a:sysClr val="windowText" lastClr="000000"/>
              </a:solidFill>
            </a:rPr>
            <a:t>All Segment points are</a:t>
          </a:r>
          <a:r>
            <a:rPr lang="en-US" sz="1100" baseline="0">
              <a:solidFill>
                <a:sysClr val="windowText" lastClr="000000"/>
              </a:solidFill>
            </a:rPr>
            <a:t> formatted with a Marker and No Line.</a:t>
          </a:r>
        </a:p>
        <a:p>
          <a:pPr algn="l"/>
          <a:endParaRPr lang="en-US" sz="1100" baseline="0">
            <a:solidFill>
              <a:sysClr val="windowText" lastClr="000000"/>
            </a:solidFill>
          </a:endParaRPr>
        </a:p>
        <a:p>
          <a:pPr algn="l"/>
          <a:r>
            <a:rPr lang="en-US" sz="1100" baseline="0">
              <a:solidFill>
                <a:sysClr val="windowText" lastClr="000000"/>
              </a:solidFill>
            </a:rPr>
            <a:t>Set markers to None for X Item Label and Segment 1 Label</a:t>
          </a:r>
          <a:endParaRPr lang="en-US" sz="1100">
            <a:solidFill>
              <a:sysClr val="windowText" lastClr="000000"/>
            </a:solidFill>
          </a:endParaRPr>
        </a:p>
      </xdr:txBody>
    </xdr:sp>
    <xdr:clientData/>
  </xdr:twoCellAnchor>
  <xdr:twoCellAnchor>
    <xdr:from>
      <xdr:col>8</xdr:col>
      <xdr:colOff>521970</xdr:colOff>
      <xdr:row>126</xdr:row>
      <xdr:rowOff>154305</xdr:rowOff>
    </xdr:from>
    <xdr:to>
      <xdr:col>11</xdr:col>
      <xdr:colOff>975380</xdr:colOff>
      <xdr:row>130</xdr:row>
      <xdr:rowOff>87630</xdr:rowOff>
    </xdr:to>
    <xdr:sp macro="" textlink="">
      <xdr:nvSpPr>
        <xdr:cNvPr id="4" name="Rectangular Callout 5">
          <a:extLst>
            <a:ext uri="{FF2B5EF4-FFF2-40B4-BE49-F238E27FC236}">
              <a16:creationId xmlns:a16="http://schemas.microsoft.com/office/drawing/2014/main" id="{00000000-0008-0000-0B00-000004000000}"/>
            </a:ext>
          </a:extLst>
        </xdr:cNvPr>
        <xdr:cNvSpPr/>
      </xdr:nvSpPr>
      <xdr:spPr>
        <a:xfrm>
          <a:off x="6396990" y="17207865"/>
          <a:ext cx="2853710" cy="664845"/>
        </a:xfrm>
        <a:prstGeom prst="wedgeRectCallout">
          <a:avLst>
            <a:gd name="adj1" fmla="val -58062"/>
            <a:gd name="adj2" fmla="val -23576"/>
          </a:avLst>
        </a:prstGeom>
        <a:solidFill>
          <a:schemeClr val="accent1">
            <a:lumMod val="20000"/>
            <a:lumOff val="80000"/>
          </a:schemeClr>
        </a:solidFill>
        <a:ln w="12700">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Change Minimum ,</a:t>
          </a:r>
          <a:r>
            <a:rPr lang="en-US" sz="1100" baseline="0">
              <a:solidFill>
                <a:sysClr val="windowText" lastClr="000000"/>
              </a:solidFill>
            </a:rPr>
            <a:t> Maximum, and Major Unit values in </a:t>
          </a:r>
          <a:r>
            <a:rPr lang="en-US" sz="1100">
              <a:solidFill>
                <a:sysClr val="windowText" lastClr="000000"/>
              </a:solidFill>
            </a:rPr>
            <a:t>Horizontal and Vertical Axis Options.</a:t>
          </a:r>
        </a:p>
        <a:p>
          <a:pPr algn="l"/>
          <a:endParaRPr lang="en-US" sz="1100">
            <a:solidFill>
              <a:sysClr val="windowText" lastClr="000000"/>
            </a:solidFill>
          </a:endParaRPr>
        </a:p>
      </xdr:txBody>
    </xdr:sp>
    <xdr:clientData/>
  </xdr:twoCellAnchor>
  <xdr:twoCellAnchor editAs="oneCell">
    <xdr:from>
      <xdr:col>8</xdr:col>
      <xdr:colOff>426720</xdr:colOff>
      <xdr:row>130</xdr:row>
      <xdr:rowOff>167640</xdr:rowOff>
    </xdr:from>
    <xdr:to>
      <xdr:col>15</xdr:col>
      <xdr:colOff>60960</xdr:colOff>
      <xdr:row>141</xdr:row>
      <xdr:rowOff>121920</xdr:rowOff>
    </xdr:to>
    <xdr:pic>
      <xdr:nvPicPr>
        <xdr:cNvPr id="5" name="Picture 7">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01740" y="17952720"/>
          <a:ext cx="5090160" cy="1965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175260</xdr:colOff>
      <xdr:row>130</xdr:row>
      <xdr:rowOff>144780</xdr:rowOff>
    </xdr:from>
    <xdr:to>
      <xdr:col>22</xdr:col>
      <xdr:colOff>571500</xdr:colOff>
      <xdr:row>141</xdr:row>
      <xdr:rowOff>106680</xdr:rowOff>
    </xdr:to>
    <xdr:pic>
      <xdr:nvPicPr>
        <xdr:cNvPr id="6" name="Picture 8">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506200" y="17929860"/>
          <a:ext cx="4663440" cy="1973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521970</xdr:colOff>
      <xdr:row>147</xdr:row>
      <xdr:rowOff>154305</xdr:rowOff>
    </xdr:from>
    <xdr:to>
      <xdr:col>13</xdr:col>
      <xdr:colOff>264795</xdr:colOff>
      <xdr:row>154</xdr:row>
      <xdr:rowOff>76188</xdr:rowOff>
    </xdr:to>
    <xdr:sp macro="" textlink="">
      <xdr:nvSpPr>
        <xdr:cNvPr id="7" name="Rectangular Callout 10">
          <a:extLst>
            <a:ext uri="{FF2B5EF4-FFF2-40B4-BE49-F238E27FC236}">
              <a16:creationId xmlns:a16="http://schemas.microsoft.com/office/drawing/2014/main" id="{00000000-0008-0000-0B00-000007000000}"/>
            </a:ext>
          </a:extLst>
        </xdr:cNvPr>
        <xdr:cNvSpPr/>
      </xdr:nvSpPr>
      <xdr:spPr>
        <a:xfrm>
          <a:off x="6396990" y="21094065"/>
          <a:ext cx="3598545" cy="1202043"/>
        </a:xfrm>
        <a:prstGeom prst="wedgeRectCallout">
          <a:avLst>
            <a:gd name="adj1" fmla="val -59089"/>
            <a:gd name="adj2" fmla="val -21177"/>
          </a:avLst>
        </a:prstGeom>
        <a:solidFill>
          <a:schemeClr val="accent1">
            <a:lumMod val="20000"/>
            <a:lumOff val="80000"/>
          </a:schemeClr>
        </a:solidFill>
        <a:ln w="12700">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Used the free XY Chart Labels</a:t>
          </a:r>
          <a:r>
            <a:rPr lang="en-US" sz="1100" baseline="0">
              <a:solidFill>
                <a:sysClr val="windowText" lastClr="000000"/>
              </a:solidFill>
            </a:rPr>
            <a:t> </a:t>
          </a:r>
          <a:r>
            <a:rPr lang="en-US" sz="1100">
              <a:solidFill>
                <a:sysClr val="windowText" lastClr="000000"/>
              </a:solidFill>
            </a:rPr>
            <a:t>utility to label the data points for the Item Label series.  </a:t>
          </a:r>
        </a:p>
        <a:p>
          <a:pPr algn="l"/>
          <a:endParaRPr lang="en-US" sz="1100">
            <a:solidFill>
              <a:sysClr val="windowText" lastClr="000000"/>
            </a:solidFill>
          </a:endParaRPr>
        </a:p>
        <a:p>
          <a:pPr algn="l"/>
          <a:r>
            <a:rPr lang="en-US" sz="1100">
              <a:solidFill>
                <a:sysClr val="windowText" lastClr="000000"/>
              </a:solidFill>
            </a:rPr>
            <a:t>Set label position</a:t>
          </a:r>
          <a:r>
            <a:rPr lang="en-US" sz="1100" baseline="0">
              <a:solidFill>
                <a:sysClr val="windowText" lastClr="000000"/>
              </a:solidFill>
            </a:rPr>
            <a:t>:</a:t>
          </a:r>
        </a:p>
        <a:p>
          <a:pPr algn="l"/>
          <a:r>
            <a:rPr lang="en-US" sz="1100" baseline="0">
              <a:solidFill>
                <a:sysClr val="windowText" lastClr="000000"/>
              </a:solidFill>
            </a:rPr>
            <a:t>- Left for Item Labels</a:t>
          </a:r>
        </a:p>
        <a:p>
          <a:pPr algn="l"/>
          <a:r>
            <a:rPr lang="en-US" sz="1100" baseline="0">
              <a:solidFill>
                <a:sysClr val="windowText" lastClr="000000"/>
              </a:solidFill>
            </a:rPr>
            <a:t>- Right for Segment 1 values</a:t>
          </a:r>
          <a:endParaRPr lang="en-US" sz="1100">
            <a:solidFill>
              <a:sysClr val="windowText" lastClr="000000"/>
            </a:solidFill>
          </a:endParaRPr>
        </a:p>
      </xdr:txBody>
    </xdr:sp>
    <xdr:clientData/>
  </xdr:twoCellAnchor>
  <xdr:twoCellAnchor>
    <xdr:from>
      <xdr:col>8</xdr:col>
      <xdr:colOff>521970</xdr:colOff>
      <xdr:row>167</xdr:row>
      <xdr:rowOff>154305</xdr:rowOff>
    </xdr:from>
    <xdr:to>
      <xdr:col>11</xdr:col>
      <xdr:colOff>975380</xdr:colOff>
      <xdr:row>179</xdr:row>
      <xdr:rowOff>76193</xdr:rowOff>
    </xdr:to>
    <xdr:sp macro="" textlink="">
      <xdr:nvSpPr>
        <xdr:cNvPr id="8" name="Rectangular Callout 14">
          <a:extLst>
            <a:ext uri="{FF2B5EF4-FFF2-40B4-BE49-F238E27FC236}">
              <a16:creationId xmlns:a16="http://schemas.microsoft.com/office/drawing/2014/main" id="{00000000-0008-0000-0B00-000008000000}"/>
            </a:ext>
          </a:extLst>
        </xdr:cNvPr>
        <xdr:cNvSpPr/>
      </xdr:nvSpPr>
      <xdr:spPr>
        <a:xfrm>
          <a:off x="6396990" y="24797385"/>
          <a:ext cx="2853710" cy="2116448"/>
        </a:xfrm>
        <a:prstGeom prst="wedgeRectCallout">
          <a:avLst>
            <a:gd name="adj1" fmla="val -58062"/>
            <a:gd name="adj2" fmla="val -20601"/>
          </a:avLst>
        </a:prstGeom>
        <a:solidFill>
          <a:schemeClr val="accent1">
            <a:lumMod val="20000"/>
            <a:lumOff val="80000"/>
          </a:schemeClr>
        </a:solidFill>
        <a:ln w="12700">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 Move the</a:t>
          </a:r>
          <a:r>
            <a:rPr lang="en-US" sz="1100" baseline="0">
              <a:solidFill>
                <a:sysClr val="windowText" lastClr="000000"/>
              </a:solidFill>
            </a:rPr>
            <a:t> Segment 1 series so it is in front of all other series (see screenshot to right).</a:t>
          </a:r>
          <a:endParaRPr lang="en-US" sz="1100">
            <a:solidFill>
              <a:sysClr val="windowText" lastClr="000000"/>
            </a:solidFill>
          </a:endParaRPr>
        </a:p>
        <a:p>
          <a:pPr algn="l"/>
          <a:endParaRPr lang="en-US" sz="1100">
            <a:solidFill>
              <a:sysClr val="windowText" lastClr="000000"/>
            </a:solidFill>
          </a:endParaRPr>
        </a:p>
        <a:p>
          <a:pPr algn="l"/>
          <a:r>
            <a:rPr lang="en-US" sz="1100">
              <a:solidFill>
                <a:sysClr val="windowText" lastClr="000000"/>
              </a:solidFill>
            </a:rPr>
            <a:t>Final</a:t>
          </a:r>
          <a:r>
            <a:rPr lang="en-US" sz="1100" baseline="0">
              <a:solidFill>
                <a:sysClr val="windowText" lastClr="000000"/>
              </a:solidFill>
            </a:rPr>
            <a:t> Formatting</a:t>
          </a:r>
          <a:endParaRPr lang="en-US" sz="1100">
            <a:solidFill>
              <a:sysClr val="windowText" lastClr="000000"/>
            </a:solidFill>
          </a:endParaRPr>
        </a:p>
        <a:p>
          <a:pPr algn="l"/>
          <a:r>
            <a:rPr lang="en-US" sz="1100">
              <a:solidFill>
                <a:sysClr val="windowText" lastClr="000000"/>
              </a:solidFill>
            </a:rPr>
            <a:t>- Remove the legend</a:t>
          </a:r>
        </a:p>
        <a:p>
          <a:pPr algn="l"/>
          <a:r>
            <a:rPr lang="en-US" sz="1100">
              <a:solidFill>
                <a:sysClr val="windowText" lastClr="000000"/>
              </a:solidFill>
            </a:rPr>
            <a:t>- Resize chart</a:t>
          </a:r>
          <a:r>
            <a:rPr lang="en-US" sz="1100" baseline="0">
              <a:solidFill>
                <a:sysClr val="windowText" lastClr="000000"/>
              </a:solidFill>
            </a:rPr>
            <a:t> area</a:t>
          </a:r>
        </a:p>
        <a:p>
          <a:pPr algn="l"/>
          <a:r>
            <a:rPr lang="en-US" sz="1100" baseline="0">
              <a:solidFill>
                <a:sysClr val="windowText" lastClr="000000"/>
              </a:solidFill>
            </a:rPr>
            <a:t>- Add formatted title</a:t>
          </a:r>
        </a:p>
        <a:p>
          <a:pPr algn="l"/>
          <a:r>
            <a:rPr lang="en-US" sz="1100" baseline="0">
              <a:solidFill>
                <a:sysClr val="windowText" lastClr="000000"/>
              </a:solidFill>
            </a:rPr>
            <a:t>- Format data labels</a:t>
          </a:r>
          <a:r>
            <a:rPr lang="en-US" sz="1100">
              <a:solidFill>
                <a:sysClr val="windowText" lastClr="000000"/>
              </a:solidFill>
            </a:rPr>
            <a:t> </a:t>
          </a:r>
        </a:p>
        <a:p>
          <a:pPr algn="l"/>
          <a:endParaRPr lang="en-US" sz="1100">
            <a:solidFill>
              <a:sysClr val="windowText" lastClr="000000"/>
            </a:solidFill>
          </a:endParaRPr>
        </a:p>
      </xdr:txBody>
    </xdr:sp>
    <xdr:clientData/>
  </xdr:twoCellAnchor>
  <xdr:twoCellAnchor>
    <xdr:from>
      <xdr:col>1</xdr:col>
      <xdr:colOff>205740</xdr:colOff>
      <xdr:row>107</xdr:row>
      <xdr:rowOff>99060</xdr:rowOff>
    </xdr:from>
    <xdr:to>
      <xdr:col>8</xdr:col>
      <xdr:colOff>137160</xdr:colOff>
      <xdr:row>121</xdr:row>
      <xdr:rowOff>175260</xdr:rowOff>
    </xdr:to>
    <xdr:graphicFrame macro="">
      <xdr:nvGraphicFramePr>
        <xdr:cNvPr id="9" name="Chart 17">
          <a:extLst>
            <a:ext uri="{FF2B5EF4-FFF2-40B4-BE49-F238E27FC236}">
              <a16:creationId xmlns:a16="http://schemas.microsoft.com/office/drawing/2014/main" id="{00000000-0008-0000-0B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182880</xdr:colOff>
      <xdr:row>126</xdr:row>
      <xdr:rowOff>129540</xdr:rowOff>
    </xdr:from>
    <xdr:to>
      <xdr:col>8</xdr:col>
      <xdr:colOff>114300</xdr:colOff>
      <xdr:row>141</xdr:row>
      <xdr:rowOff>15240</xdr:rowOff>
    </xdr:to>
    <xdr:graphicFrame macro="">
      <xdr:nvGraphicFramePr>
        <xdr:cNvPr id="10" name="Chart 20">
          <a:extLst>
            <a:ext uri="{FF2B5EF4-FFF2-40B4-BE49-F238E27FC236}">
              <a16:creationId xmlns:a16="http://schemas.microsoft.com/office/drawing/2014/main" id="{00000000-0008-0000-0B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137160</xdr:colOff>
      <xdr:row>147</xdr:row>
      <xdr:rowOff>38100</xdr:rowOff>
    </xdr:from>
    <xdr:to>
      <xdr:col>8</xdr:col>
      <xdr:colOff>68580</xdr:colOff>
      <xdr:row>161</xdr:row>
      <xdr:rowOff>106680</xdr:rowOff>
    </xdr:to>
    <xdr:graphicFrame macro="">
      <xdr:nvGraphicFramePr>
        <xdr:cNvPr id="11" name="Chart 21">
          <a:extLst>
            <a:ext uri="{FF2B5EF4-FFF2-40B4-BE49-F238E27FC236}">
              <a16:creationId xmlns:a16="http://schemas.microsoft.com/office/drawing/2014/main" id="{00000000-0008-0000-0B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68580</xdr:colOff>
      <xdr:row>167</xdr:row>
      <xdr:rowOff>106680</xdr:rowOff>
    </xdr:from>
    <xdr:to>
      <xdr:col>8</xdr:col>
      <xdr:colOff>0</xdr:colOff>
      <xdr:row>183</xdr:row>
      <xdr:rowOff>30480</xdr:rowOff>
    </xdr:to>
    <xdr:graphicFrame macro="">
      <xdr:nvGraphicFramePr>
        <xdr:cNvPr id="12" name="Chart 22">
          <a:extLst>
            <a:ext uri="{FF2B5EF4-FFF2-40B4-BE49-F238E27FC236}">
              <a16:creationId xmlns:a16="http://schemas.microsoft.com/office/drawing/2014/main" id="{00000000-0008-0000-0B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13</xdr:col>
      <xdr:colOff>38100</xdr:colOff>
      <xdr:row>89</xdr:row>
      <xdr:rowOff>53340</xdr:rowOff>
    </xdr:from>
    <xdr:to>
      <xdr:col>21</xdr:col>
      <xdr:colOff>304800</xdr:colOff>
      <xdr:row>103</xdr:row>
      <xdr:rowOff>129540</xdr:rowOff>
    </xdr:to>
    <xdr:graphicFrame macro="">
      <xdr:nvGraphicFramePr>
        <xdr:cNvPr id="13" name="Chart 16">
          <a:extLst>
            <a:ext uri="{FF2B5EF4-FFF2-40B4-BE49-F238E27FC236}">
              <a16:creationId xmlns:a16="http://schemas.microsoft.com/office/drawing/2014/main" id="{00000000-0008-0000-0B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xdr:col>
      <xdr:colOff>634365</xdr:colOff>
      <xdr:row>89</xdr:row>
      <xdr:rowOff>135255</xdr:rowOff>
    </xdr:from>
    <xdr:to>
      <xdr:col>12</xdr:col>
      <xdr:colOff>19080</xdr:colOff>
      <xdr:row>98</xdr:row>
      <xdr:rowOff>11431</xdr:rowOff>
    </xdr:to>
    <xdr:sp macro="" textlink="">
      <xdr:nvSpPr>
        <xdr:cNvPr id="14" name="Rectangular Callout 18">
          <a:extLst>
            <a:ext uri="{FF2B5EF4-FFF2-40B4-BE49-F238E27FC236}">
              <a16:creationId xmlns:a16="http://schemas.microsoft.com/office/drawing/2014/main" id="{00000000-0008-0000-0B00-00000E000000}"/>
            </a:ext>
          </a:extLst>
        </xdr:cNvPr>
        <xdr:cNvSpPr/>
      </xdr:nvSpPr>
      <xdr:spPr>
        <a:xfrm>
          <a:off x="6509385" y="10330815"/>
          <a:ext cx="2851815" cy="1522096"/>
        </a:xfrm>
        <a:prstGeom prst="wedgeRectCallout">
          <a:avLst>
            <a:gd name="adj1" fmla="val 59062"/>
            <a:gd name="adj2" fmla="val -21824"/>
          </a:avLst>
        </a:prstGeom>
        <a:solidFill>
          <a:schemeClr val="accent1">
            <a:lumMod val="20000"/>
            <a:lumOff val="80000"/>
          </a:schemeClr>
        </a:solidFill>
        <a:ln w="12700">
          <a:solidFill>
            <a:schemeClr val="tx1">
              <a:lumMod val="65000"/>
              <a:lumOff val="3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b="1">
              <a:solidFill>
                <a:sysClr val="windowText" lastClr="000000"/>
              </a:solidFill>
            </a:rPr>
            <a:t>Important Note: </a:t>
          </a:r>
        </a:p>
        <a:p>
          <a:pPr algn="l"/>
          <a:r>
            <a:rPr lang="en-US" sz="1100">
              <a:solidFill>
                <a:sysClr val="windowText" lastClr="000000"/>
              </a:solidFill>
            </a:rPr>
            <a:t>You can skips steps  3 &amp; 4 by changing</a:t>
          </a:r>
          <a:r>
            <a:rPr lang="en-US" sz="1100" baseline="0">
              <a:solidFill>
                <a:sysClr val="windowText" lastClr="000000"/>
              </a:solidFill>
            </a:rPr>
            <a:t> the Chart Type to the Comparative Distribution XY Scatter template.  This will make the chart on the left look like the chart on the right.</a:t>
          </a:r>
        </a:p>
        <a:p>
          <a:pPr algn="l"/>
          <a:endParaRPr lang="en-US" sz="1100" baseline="0">
            <a:solidFill>
              <a:sysClr val="windowText" lastClr="000000"/>
            </a:solidFill>
          </a:endParaRPr>
        </a:p>
        <a:p>
          <a:pPr algn="l"/>
          <a:r>
            <a:rPr lang="en-US" sz="1100" baseline="0">
              <a:solidFill>
                <a:sysClr val="windowText" lastClr="000000"/>
              </a:solidFill>
            </a:rPr>
            <a:t>The chart template is available for free download at ExcelCampus.com.</a:t>
          </a:r>
          <a:endParaRPr lang="en-US" sz="1100">
            <a:solidFill>
              <a:sysClr val="windowText" lastClr="000000"/>
            </a:solidFill>
          </a:endParaRPr>
        </a:p>
      </xdr:txBody>
    </xdr:sp>
    <xdr:clientData/>
  </xdr:twoCellAnchor>
  <xdr:twoCellAnchor editAs="oneCell">
    <xdr:from>
      <xdr:col>12</xdr:col>
      <xdr:colOff>274320</xdr:colOff>
      <xdr:row>167</xdr:row>
      <xdr:rowOff>137160</xdr:rowOff>
    </xdr:from>
    <xdr:to>
      <xdr:col>21</xdr:col>
      <xdr:colOff>259080</xdr:colOff>
      <xdr:row>183</xdr:row>
      <xdr:rowOff>99060</xdr:rowOff>
    </xdr:to>
    <xdr:pic>
      <xdr:nvPicPr>
        <xdr:cNvPr id="15" name="Picture 19" descr="C:\Users\JACAMP~1\AppData\Local\Temp\SNAGHTML6ac3499.PNG">
          <a:extLst>
            <a:ext uri="{FF2B5EF4-FFF2-40B4-BE49-F238E27FC236}">
              <a16:creationId xmlns:a16="http://schemas.microsoft.com/office/drawing/2014/main" id="{00000000-0008-0000-0B00-00000F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616440" y="24780240"/>
          <a:ext cx="5631180" cy="288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302895</xdr:colOff>
      <xdr:row>183</xdr:row>
      <xdr:rowOff>59055</xdr:rowOff>
    </xdr:from>
    <xdr:to>
      <xdr:col>8</xdr:col>
      <xdr:colOff>66675</xdr:colOff>
      <xdr:row>184</xdr:row>
      <xdr:rowOff>135255</xdr:rowOff>
    </xdr:to>
    <xdr:sp macro="" textlink="">
      <xdr:nvSpPr>
        <xdr:cNvPr id="16" name="TextBox 15">
          <a:hlinkClick xmlns:r="http://schemas.openxmlformats.org/officeDocument/2006/relationships" r:id="rId10"/>
          <a:extLst>
            <a:ext uri="{FF2B5EF4-FFF2-40B4-BE49-F238E27FC236}">
              <a16:creationId xmlns:a16="http://schemas.microsoft.com/office/drawing/2014/main" id="{00000000-0008-0000-0B00-000010000000}"/>
            </a:ext>
          </a:extLst>
        </xdr:cNvPr>
        <xdr:cNvSpPr txBox="1"/>
      </xdr:nvSpPr>
      <xdr:spPr>
        <a:xfrm>
          <a:off x="4577715" y="27628215"/>
          <a:ext cx="1363980" cy="259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lang="en-US" sz="1200" b="1">
              <a:ln>
                <a:noFill/>
              </a:ln>
              <a:solidFill>
                <a:schemeClr val="bg1">
                  <a:lumMod val="65000"/>
                </a:schemeClr>
              </a:solidFill>
              <a:latin typeface="+mj-lt"/>
            </a:rPr>
            <a:t>ExcelCampus.com</a:t>
          </a:r>
        </a:p>
      </xdr:txBody>
    </xdr:sp>
    <xdr:clientData/>
  </xdr:twoCellAnchor>
  <xdr:twoCellAnchor>
    <xdr:from>
      <xdr:col>1</xdr:col>
      <xdr:colOff>60960</xdr:colOff>
      <xdr:row>2</xdr:row>
      <xdr:rowOff>99060</xdr:rowOff>
    </xdr:from>
    <xdr:to>
      <xdr:col>8</xdr:col>
      <xdr:colOff>251460</xdr:colOff>
      <xdr:row>22</xdr:row>
      <xdr:rowOff>45720</xdr:rowOff>
    </xdr:to>
    <xdr:graphicFrame macro="">
      <xdr:nvGraphicFramePr>
        <xdr:cNvPr id="18" name="Chart 22">
          <a:extLst>
            <a:ext uri="{FF2B5EF4-FFF2-40B4-BE49-F238E27FC236}">
              <a16:creationId xmlns:a16="http://schemas.microsoft.com/office/drawing/2014/main" id="{00000000-0008-0000-0B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0.00868</cdr:x>
      <cdr:y>0.09418</cdr:y>
    </cdr:from>
    <cdr:to>
      <cdr:x>0.70833</cdr:x>
      <cdr:y>0.17459</cdr:y>
    </cdr:to>
    <cdr:sp macro="" textlink="">
      <cdr:nvSpPr>
        <cdr:cNvPr id="2" name="TextBox 1"/>
        <cdr:cNvSpPr txBox="1"/>
      </cdr:nvSpPr>
      <cdr:spPr>
        <a:xfrm xmlns:a="http://schemas.openxmlformats.org/drawingml/2006/main">
          <a:off x="47624" y="242889"/>
          <a:ext cx="3838575" cy="200026"/>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vertOverflow="clip" wrap="square" rtlCol="0" anchor="ctr"/>
        <a:lstStyle xmlns:a="http://schemas.openxmlformats.org/drawingml/2006/main"/>
        <a:p xmlns:a="http://schemas.openxmlformats.org/drawingml/2006/main">
          <a:r>
            <a:rPr lang="en-US" sz="1000" i="1">
              <a:solidFill>
                <a:schemeClr val="tx1">
                  <a:lumMod val="65000"/>
                  <a:lumOff val="35000"/>
                </a:schemeClr>
              </a:solidFill>
            </a:rPr>
            <a:t>Segment 1 prices are LOWER than other segments for</a:t>
          </a:r>
          <a:r>
            <a:rPr lang="en-US" sz="1000" i="1" baseline="0">
              <a:solidFill>
                <a:schemeClr val="tx1">
                  <a:lumMod val="65000"/>
                  <a:lumOff val="35000"/>
                </a:schemeClr>
              </a:solidFill>
            </a:rPr>
            <a:t> most products.</a:t>
          </a:r>
          <a:endParaRPr lang="en-US" sz="1000" i="1">
            <a:solidFill>
              <a:schemeClr val="tx1">
                <a:lumMod val="65000"/>
                <a:lumOff val="35000"/>
              </a:schemeClr>
            </a:solidFill>
          </a:endParaRPr>
        </a:p>
      </cdr:txBody>
    </cdr:sp>
  </cdr:relSizeAnchor>
</c:userShapes>
</file>

<file path=xl/drawings/drawing19.xml><?xml version="1.0" encoding="utf-8"?>
<c:userShapes xmlns:c="http://schemas.openxmlformats.org/drawingml/2006/chart">
  <cdr:relSizeAnchor xmlns:cdr="http://schemas.openxmlformats.org/drawingml/2006/chartDrawing">
    <cdr:from>
      <cdr:x>0.01386</cdr:x>
      <cdr:y>0.07377</cdr:y>
    </cdr:from>
    <cdr:to>
      <cdr:x>0.71351</cdr:x>
      <cdr:y>0.15418</cdr:y>
    </cdr:to>
    <cdr:sp macro="" textlink="">
      <cdr:nvSpPr>
        <cdr:cNvPr id="2" name="TextBox 1"/>
        <cdr:cNvSpPr txBox="1"/>
      </cdr:nvSpPr>
      <cdr:spPr>
        <a:xfrm xmlns:a="http://schemas.openxmlformats.org/drawingml/2006/main">
          <a:off x="81541" y="247904"/>
          <a:ext cx="4115789" cy="270212"/>
        </a:xfrm>
        <a:prstGeom xmlns:a="http://schemas.openxmlformats.org/drawingml/2006/main" prst="rect">
          <a:avLst/>
        </a:prstGeom>
        <a:noFill xmlns:a="http://schemas.openxmlformats.org/drawingml/2006/main"/>
        <a:ln xmlns:a="http://schemas.openxmlformats.org/drawingml/2006/main">
          <a:noFill/>
        </a:ln>
      </cdr:spPr>
      <cdr:txBody>
        <a:bodyPr xmlns:a="http://schemas.openxmlformats.org/drawingml/2006/main" vertOverflow="clip" wrap="square" rtlCol="0" anchor="ctr"/>
        <a:lstStyle xmlns:a="http://schemas.openxmlformats.org/drawingml/2006/main"/>
        <a:p xmlns:a="http://schemas.openxmlformats.org/drawingml/2006/main">
          <a:r>
            <a:rPr lang="en-US" sz="1000" i="1">
              <a:solidFill>
                <a:schemeClr val="tx1">
                  <a:lumMod val="65000"/>
                  <a:lumOff val="35000"/>
                </a:schemeClr>
              </a:solidFill>
            </a:rPr>
            <a:t>Segment 1 prices are LOWER than other segments for</a:t>
          </a:r>
          <a:r>
            <a:rPr lang="en-US" sz="1000" i="1" baseline="0">
              <a:solidFill>
                <a:schemeClr val="tx1">
                  <a:lumMod val="65000"/>
                  <a:lumOff val="35000"/>
                </a:schemeClr>
              </a:solidFill>
            </a:rPr>
            <a:t> most products.</a:t>
          </a:r>
          <a:endParaRPr lang="en-US" sz="1000" i="1">
            <a:solidFill>
              <a:schemeClr val="tx1">
                <a:lumMod val="65000"/>
                <a:lumOff val="35000"/>
              </a:schemeClr>
            </a:solidFill>
          </a:endParaRPr>
        </a:p>
      </cdr:txBody>
    </cdr:sp>
  </cdr:relSizeAnchor>
</c:userShapes>
</file>

<file path=xl/drawings/drawing20.xml><?xml version="1.0" encoding="utf-8"?>
<xdr:wsDr xmlns:xdr="http://schemas.openxmlformats.org/drawingml/2006/spreadsheetDrawing" xmlns:a="http://schemas.openxmlformats.org/drawingml/2006/main">
  <xdr:twoCellAnchor editAs="oneCell">
    <xdr:from>
      <xdr:col>3</xdr:col>
      <xdr:colOff>0</xdr:colOff>
      <xdr:row>2</xdr:row>
      <xdr:rowOff>85726</xdr:rowOff>
    </xdr:from>
    <xdr:to>
      <xdr:col>5</xdr:col>
      <xdr:colOff>19050</xdr:colOff>
      <xdr:row>10</xdr:row>
      <xdr:rowOff>121920</xdr:rowOff>
    </xdr:to>
    <mc:AlternateContent xmlns:mc="http://schemas.openxmlformats.org/markup-compatibility/2006" xmlns:a14="http://schemas.microsoft.com/office/drawing/2010/main">
      <mc:Choice Requires="a14">
        <xdr:graphicFrame macro="">
          <xdr:nvGraphicFramePr>
            <xdr:cNvPr id="2" name="Region">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2491740" y="451486"/>
              <a:ext cx="1238250" cy="149923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7</xdr:col>
      <xdr:colOff>9525</xdr:colOff>
      <xdr:row>3</xdr:row>
      <xdr:rowOff>0</xdr:rowOff>
    </xdr:from>
    <xdr:to>
      <xdr:col>13</xdr:col>
      <xdr:colOff>390525</xdr:colOff>
      <xdr:row>7</xdr:row>
      <xdr:rowOff>85725</xdr:rowOff>
    </xdr:to>
    <xdr:sp macro="" textlink="">
      <xdr:nvSpPr>
        <xdr:cNvPr id="3" name="Speech Bubble: Rectangle 2">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4939665" y="548640"/>
          <a:ext cx="4038600" cy="817245"/>
        </a:xfrm>
        <a:prstGeom prst="wedgeRectCallout">
          <a:avLst>
            <a:gd name="adj1" fmla="val -54249"/>
            <a:gd name="adj2" fmla="val -88062"/>
          </a:avLst>
        </a:prstGeom>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a:t>Checkout this post to learn a</a:t>
          </a:r>
          <a:r>
            <a:rPr lang="en-US" sz="1200" baseline="0"/>
            <a:t> similar technique for creating dynamic chart titles.</a:t>
          </a:r>
        </a:p>
        <a:p>
          <a:pPr algn="l"/>
          <a:endParaRPr lang="en-US" sz="1200"/>
        </a:p>
        <a:p>
          <a:pPr algn="l"/>
          <a:r>
            <a:rPr lang="en-US" sz="1200" u="sng"/>
            <a:t>https://www.excelcampus.com/vba/pivot-chart-title-macro/</a:t>
          </a: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0</xdr:colOff>
      <xdr:row>8</xdr:row>
      <xdr:rowOff>0</xdr:rowOff>
    </xdr:from>
    <xdr:to>
      <xdr:col>15</xdr:col>
      <xdr:colOff>574548</xdr:colOff>
      <xdr:row>21</xdr:row>
      <xdr:rowOff>154305</xdr:rowOff>
    </xdr:to>
    <xdr:graphicFrame macro="">
      <xdr:nvGraphicFramePr>
        <xdr:cNvPr id="2" name="Chart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160020</xdr:colOff>
      <xdr:row>12</xdr:row>
      <xdr:rowOff>144780</xdr:rowOff>
    </xdr:from>
    <xdr:to>
      <xdr:col>6</xdr:col>
      <xdr:colOff>478155</xdr:colOff>
      <xdr:row>26</xdr:row>
      <xdr:rowOff>73342</xdr:rowOff>
    </xdr:to>
    <xdr:grpSp>
      <xdr:nvGrpSpPr>
        <xdr:cNvPr id="3" name="Group 2">
          <a:extLst>
            <a:ext uri="{FF2B5EF4-FFF2-40B4-BE49-F238E27FC236}">
              <a16:creationId xmlns:a16="http://schemas.microsoft.com/office/drawing/2014/main" id="{00000000-0008-0000-0F00-000003000000}"/>
            </a:ext>
          </a:extLst>
        </xdr:cNvPr>
        <xdr:cNvGrpSpPr/>
      </xdr:nvGrpSpPr>
      <xdr:grpSpPr>
        <a:xfrm>
          <a:off x="874395" y="2430780"/>
          <a:ext cx="4661535" cy="2595562"/>
          <a:chOff x="3390900" y="1847850"/>
          <a:chExt cx="4867275" cy="2595562"/>
        </a:xfrm>
      </xdr:grpSpPr>
      <xdr:graphicFrame macro="">
        <xdr:nvGraphicFramePr>
          <xdr:cNvPr id="4" name="Chart 3">
            <a:extLst>
              <a:ext uri="{FF2B5EF4-FFF2-40B4-BE49-F238E27FC236}">
                <a16:creationId xmlns:a16="http://schemas.microsoft.com/office/drawing/2014/main" id="{00000000-0008-0000-0F00-000004000000}"/>
              </a:ext>
            </a:extLst>
          </xdr:cNvPr>
          <xdr:cNvGraphicFramePr/>
        </xdr:nvGraphicFramePr>
        <xdr:xfrm>
          <a:off x="3390900" y="1847850"/>
          <a:ext cx="4867275" cy="2595562"/>
        </xdr:xfrm>
        <a:graphic>
          <a:graphicData uri="http://schemas.openxmlformats.org/drawingml/2006/chart">
            <c:chart xmlns:c="http://schemas.openxmlformats.org/drawingml/2006/chart" xmlns:r="http://schemas.openxmlformats.org/officeDocument/2006/relationships" r:id="rId2"/>
          </a:graphicData>
        </a:graphic>
      </xdr:graphicFrame>
      <mc:AlternateContent xmlns:mc="http://schemas.openxmlformats.org/markup-compatibility/2006" xmlns:a14="http://schemas.microsoft.com/office/drawing/2010/main">
        <mc:Choice Requires="a14">
          <xdr:graphicFrame macro="">
            <xdr:nvGraphicFramePr>
              <xdr:cNvPr id="5" name="Group 1">
                <a:extLst>
                  <a:ext uri="{FF2B5EF4-FFF2-40B4-BE49-F238E27FC236}">
                    <a16:creationId xmlns:a16="http://schemas.microsoft.com/office/drawing/2014/main" id="{00000000-0008-0000-0F00-000005000000}"/>
                  </a:ext>
                </a:extLst>
              </xdr:cNvPr>
              <xdr:cNvGraphicFramePr/>
            </xdr:nvGraphicFramePr>
            <xdr:xfrm>
              <a:off x="3514726" y="4000501"/>
              <a:ext cx="4686299" cy="409574"/>
            </xdr:xfrm>
            <a:graphic>
              <a:graphicData uri="http://schemas.microsoft.com/office/drawing/2010/slicer">
                <sle:slicer xmlns:sle="http://schemas.microsoft.com/office/drawing/2010/slicer" name="Group 1"/>
              </a:graphicData>
            </a:graphic>
          </xdr:graphicFrame>
        </mc:Choice>
        <mc:Fallback xmlns="">
          <xdr:sp macro="" textlink="">
            <xdr:nvSpPr>
              <xdr:cNvPr id="0" name=""/>
              <xdr:cNvSpPr>
                <a:spLocks noTextEdit="1"/>
              </xdr:cNvSpPr>
            </xdr:nvSpPr>
            <xdr:spPr>
              <a:xfrm>
                <a:off x="1185138" y="4403515"/>
                <a:ext cx="4767002" cy="39274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clientData/>
  </xdr:twoCellAnchor>
</xdr:wsDr>
</file>

<file path=xl/drawings/drawing22.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0</xdr:colOff>
      <xdr:row>9</xdr:row>
      <xdr:rowOff>47625</xdr:rowOff>
    </xdr:to>
    <xdr:graphicFrame macro="">
      <xdr:nvGraphicFramePr>
        <xdr:cNvPr id="2" name="Chart 1">
          <a:extLst>
            <a:ext uri="{FF2B5EF4-FFF2-40B4-BE49-F238E27FC236}">
              <a16:creationId xmlns:a16="http://schemas.microsoft.com/office/drawing/2014/main" id="{00000000-0008-0000-1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38100</xdr:colOff>
      <xdr:row>19</xdr:row>
      <xdr:rowOff>147636</xdr:rowOff>
    </xdr:from>
    <xdr:to>
      <xdr:col>8</xdr:col>
      <xdr:colOff>38100</xdr:colOff>
      <xdr:row>36</xdr:row>
      <xdr:rowOff>76200</xdr:rowOff>
    </xdr:to>
    <xdr:graphicFrame macro="">
      <xdr:nvGraphicFramePr>
        <xdr:cNvPr id="2" name="Chart 1">
          <a:extLst>
            <a:ext uri="{FF2B5EF4-FFF2-40B4-BE49-F238E27FC236}">
              <a16:creationId xmlns:a16="http://schemas.microsoft.com/office/drawing/2014/main" id="{00000000-0008-0000-1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0</xdr:colOff>
      <xdr:row>3</xdr:row>
      <xdr:rowOff>28576</xdr:rowOff>
    </xdr:from>
    <xdr:to>
      <xdr:col>9</xdr:col>
      <xdr:colOff>365760</xdr:colOff>
      <xdr:row>12</xdr:row>
      <xdr:rowOff>28576</xdr:rowOff>
    </xdr:to>
    <mc:AlternateContent xmlns:mc="http://schemas.openxmlformats.org/markup-compatibility/2006" xmlns:a14="http://schemas.microsoft.com/office/drawing/2010/main">
      <mc:Choice Requires="a14">
        <xdr:graphicFrame macro="">
          <xdr:nvGraphicFramePr>
            <xdr:cNvPr id="3" name="Season 1">
              <a:extLst>
                <a:ext uri="{FF2B5EF4-FFF2-40B4-BE49-F238E27FC236}">
                  <a16:creationId xmlns:a16="http://schemas.microsoft.com/office/drawing/2014/main" id="{00000000-0008-0000-1300-000003000000}"/>
                </a:ext>
              </a:extLst>
            </xdr:cNvPr>
            <xdr:cNvGraphicFramePr/>
          </xdr:nvGraphicFramePr>
          <xdr:xfrm>
            <a:off x="0" y="0"/>
            <a:ext cx="0" cy="0"/>
          </xdr:xfrm>
          <a:graphic>
            <a:graphicData uri="http://schemas.microsoft.com/office/drawing/2010/slicer">
              <sle:slicer xmlns:sle="http://schemas.microsoft.com/office/drawing/2010/slicer" name="Season 1"/>
            </a:graphicData>
          </a:graphic>
        </xdr:graphicFrame>
      </mc:Choice>
      <mc:Fallback xmlns="">
        <xdr:sp macro="" textlink="">
          <xdr:nvSpPr>
            <xdr:cNvPr id="0" name=""/>
            <xdr:cNvSpPr>
              <a:spLocks noTextEdit="1"/>
            </xdr:cNvSpPr>
          </xdr:nvSpPr>
          <xdr:spPr>
            <a:xfrm>
              <a:off x="5844540" y="577216"/>
              <a:ext cx="975360" cy="1828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4.xml><?xml version="1.0" encoding="utf-8"?>
<xdr:wsDr xmlns:xdr="http://schemas.openxmlformats.org/drawingml/2006/spreadsheetDrawing" xmlns:a="http://schemas.openxmlformats.org/drawingml/2006/main">
  <xdr:twoCellAnchor>
    <xdr:from>
      <xdr:col>6</xdr:col>
      <xdr:colOff>428624</xdr:colOff>
      <xdr:row>6</xdr:row>
      <xdr:rowOff>128586</xdr:rowOff>
    </xdr:from>
    <xdr:to>
      <xdr:col>16</xdr:col>
      <xdr:colOff>304799</xdr:colOff>
      <xdr:row>17</xdr:row>
      <xdr:rowOff>104775</xdr:rowOff>
    </xdr:to>
    <xdr:graphicFrame macro="">
      <xdr:nvGraphicFramePr>
        <xdr:cNvPr id="2" name="Chart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xdr:colOff>
          <xdr:row>1</xdr:row>
          <xdr:rowOff>9525</xdr:rowOff>
        </xdr:from>
        <xdr:to>
          <xdr:col>7</xdr:col>
          <xdr:colOff>600075</xdr:colOff>
          <xdr:row>1</xdr:row>
          <xdr:rowOff>152400</xdr:rowOff>
        </xdr:to>
        <xdr:sp macro="" textlink="">
          <xdr:nvSpPr>
            <xdr:cNvPr id="22529" name="chkCenter" hidden="1">
              <a:extLst>
                <a:ext uri="{63B3BB69-23CF-44E3-9099-C40C66FF867C}">
                  <a14:compatExt spid="_x0000_s22529"/>
                </a:ext>
                <a:ext uri="{FF2B5EF4-FFF2-40B4-BE49-F238E27FC236}">
                  <a16:creationId xmlns:a16="http://schemas.microsoft.com/office/drawing/2014/main" id="{00000000-0008-0000-1700-000001580000}"/>
                </a:ext>
              </a:extLst>
            </xdr:cNvPr>
            <xdr:cNvSpPr/>
          </xdr:nvSpPr>
          <xdr:spPr bwMode="auto">
            <a:xfrm>
              <a:off x="0" y="0"/>
              <a:ext cx="0" cy="0"/>
            </a:xfrm>
            <a:prstGeom prst="rect">
              <a:avLst/>
            </a:prstGeom>
            <a:solidFill>
              <a:srgbClr val="FFFFFF"/>
            </a:solidFill>
            <a:ln>
              <a:noFill/>
            </a:ln>
            <a:extLst>
              <a:ext uri="{91240B29-F687-4F45-9708-019B960494DF}">
                <a14:hiddenLine w="1">
                  <a:solidFill>
                    <a:srgbClr val="FFFFFF" mc:Ignorable="a14" a14:legacySpreadsheetColorIndex="65"/>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Center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xdr:row>
          <xdr:rowOff>9525</xdr:rowOff>
        </xdr:from>
        <xdr:to>
          <xdr:col>8</xdr:col>
          <xdr:colOff>600075</xdr:colOff>
          <xdr:row>1</xdr:row>
          <xdr:rowOff>152400</xdr:rowOff>
        </xdr:to>
        <xdr:sp macro="" textlink="">
          <xdr:nvSpPr>
            <xdr:cNvPr id="22530" name="chkAbove" hidden="1">
              <a:extLst>
                <a:ext uri="{63B3BB69-23CF-44E3-9099-C40C66FF867C}">
                  <a14:compatExt spid="_x0000_s22530"/>
                </a:ext>
                <a:ext uri="{FF2B5EF4-FFF2-40B4-BE49-F238E27FC236}">
                  <a16:creationId xmlns:a16="http://schemas.microsoft.com/office/drawing/2014/main" id="{00000000-0008-0000-1700-000002580000}"/>
                </a:ext>
              </a:extLst>
            </xdr:cNvPr>
            <xdr:cNvSpPr/>
          </xdr:nvSpPr>
          <xdr:spPr bwMode="auto">
            <a:xfrm>
              <a:off x="0" y="0"/>
              <a:ext cx="0" cy="0"/>
            </a:xfrm>
            <a:prstGeom prst="rect">
              <a:avLst/>
            </a:prstGeom>
            <a:solidFill>
              <a:srgbClr val="FFFFFF"/>
            </a:solidFill>
            <a:ln>
              <a:noFill/>
            </a:ln>
            <a:extLst>
              <a:ext uri="{91240B29-F687-4F45-9708-019B960494DF}">
                <a14:hiddenLine w="1">
                  <a:solidFill>
                    <a:srgbClr val="FFFFFF" mc:Ignorable="a14" a14:legacySpreadsheetColorIndex="65"/>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Above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1</xdr:row>
          <xdr:rowOff>9525</xdr:rowOff>
        </xdr:from>
        <xdr:to>
          <xdr:col>9</xdr:col>
          <xdr:colOff>600075</xdr:colOff>
          <xdr:row>1</xdr:row>
          <xdr:rowOff>152400</xdr:rowOff>
        </xdr:to>
        <xdr:sp macro="" textlink="">
          <xdr:nvSpPr>
            <xdr:cNvPr id="22531" name="chkBelow" hidden="1">
              <a:extLst>
                <a:ext uri="{63B3BB69-23CF-44E3-9099-C40C66FF867C}">
                  <a14:compatExt spid="_x0000_s22531"/>
                </a:ext>
                <a:ext uri="{FF2B5EF4-FFF2-40B4-BE49-F238E27FC236}">
                  <a16:creationId xmlns:a16="http://schemas.microsoft.com/office/drawing/2014/main" id="{00000000-0008-0000-1700-000003580000}"/>
                </a:ext>
              </a:extLst>
            </xdr:cNvPr>
            <xdr:cNvSpPr/>
          </xdr:nvSpPr>
          <xdr:spPr bwMode="auto">
            <a:xfrm>
              <a:off x="0" y="0"/>
              <a:ext cx="0" cy="0"/>
            </a:xfrm>
            <a:prstGeom prst="rect">
              <a:avLst/>
            </a:prstGeom>
            <a:solidFill>
              <a:srgbClr val="FFFFFF"/>
            </a:solidFill>
            <a:ln>
              <a:noFill/>
            </a:ln>
            <a:extLst>
              <a:ext uri="{91240B29-F687-4F45-9708-019B960494DF}">
                <a14:hiddenLine w="1">
                  <a:solidFill>
                    <a:srgbClr val="FFFFFF" mc:Ignorable="a14" a14:legacySpreadsheetColorIndex="65"/>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Below</a:t>
              </a:r>
            </a:p>
          </xdr:txBody>
        </xdr:sp>
        <xdr:clientData/>
      </xdr:twoCellAnchor>
    </mc:Choice>
    <mc:Fallback/>
  </mc:AlternateContent>
  <xdr:twoCellAnchor>
    <xdr:from>
      <xdr:col>1</xdr:col>
      <xdr:colOff>228599</xdr:colOff>
      <xdr:row>8</xdr:row>
      <xdr:rowOff>38100</xdr:rowOff>
    </xdr:from>
    <xdr:to>
      <xdr:col>8</xdr:col>
      <xdr:colOff>19050</xdr:colOff>
      <xdr:row>19</xdr:row>
      <xdr:rowOff>152401</xdr:rowOff>
    </xdr:to>
    <xdr:graphicFrame macro="">
      <xdr:nvGraphicFramePr>
        <xdr:cNvPr id="5" name="Chart 4">
          <a:extLst>
            <a:ext uri="{FF2B5EF4-FFF2-40B4-BE49-F238E27FC236}">
              <a16:creationId xmlns:a16="http://schemas.microsoft.com/office/drawing/2014/main" id="{00000000-0008-0000-1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266700</xdr:colOff>
      <xdr:row>21</xdr:row>
      <xdr:rowOff>133349</xdr:rowOff>
    </xdr:from>
    <xdr:to>
      <xdr:col>10</xdr:col>
      <xdr:colOff>76200</xdr:colOff>
      <xdr:row>39</xdr:row>
      <xdr:rowOff>104774</xdr:rowOff>
    </xdr:to>
    <xdr:grpSp>
      <xdr:nvGrpSpPr>
        <xdr:cNvPr id="6" name="Group 5">
          <a:hlinkClick xmlns:r="http://schemas.openxmlformats.org/officeDocument/2006/relationships" r:id="rId2"/>
          <a:extLst>
            <a:ext uri="{FF2B5EF4-FFF2-40B4-BE49-F238E27FC236}">
              <a16:creationId xmlns:a16="http://schemas.microsoft.com/office/drawing/2014/main" id="{00000000-0008-0000-1700-000006000000}"/>
            </a:ext>
          </a:extLst>
        </xdr:cNvPr>
        <xdr:cNvGrpSpPr/>
      </xdr:nvGrpSpPr>
      <xdr:grpSpPr>
        <a:xfrm>
          <a:off x="266700" y="3533774"/>
          <a:ext cx="5715000" cy="2886075"/>
          <a:chOff x="6305550" y="1866899"/>
          <a:chExt cx="5905500" cy="2886075"/>
        </a:xfrm>
      </xdr:grpSpPr>
      <xdr:grpSp>
        <xdr:nvGrpSpPr>
          <xdr:cNvPr id="7" name="Group 6">
            <a:extLst>
              <a:ext uri="{FF2B5EF4-FFF2-40B4-BE49-F238E27FC236}">
                <a16:creationId xmlns:a16="http://schemas.microsoft.com/office/drawing/2014/main" id="{00000000-0008-0000-1700-000007000000}"/>
              </a:ext>
            </a:extLst>
          </xdr:cNvPr>
          <xdr:cNvGrpSpPr/>
        </xdr:nvGrpSpPr>
        <xdr:grpSpPr>
          <a:xfrm>
            <a:off x="6305550" y="1866899"/>
            <a:ext cx="5905500" cy="2886075"/>
            <a:chOff x="6305550" y="1866899"/>
            <a:chExt cx="5905500" cy="2886075"/>
          </a:xfrm>
        </xdr:grpSpPr>
        <xdr:sp macro="" textlink="">
          <xdr:nvSpPr>
            <xdr:cNvPr id="9" name="TextBox 8">
              <a:extLst>
                <a:ext uri="{FF2B5EF4-FFF2-40B4-BE49-F238E27FC236}">
                  <a16:creationId xmlns:a16="http://schemas.microsoft.com/office/drawing/2014/main" id="{00000000-0008-0000-1700-000009000000}"/>
                </a:ext>
              </a:extLst>
            </xdr:cNvPr>
            <xdr:cNvSpPr txBox="1"/>
          </xdr:nvSpPr>
          <xdr:spPr>
            <a:xfrm>
              <a:off x="6305550" y="1866899"/>
              <a:ext cx="5905500" cy="2886075"/>
            </a:xfrm>
            <a:prstGeom prst="rect">
              <a:avLst/>
            </a:prstGeom>
            <a:solidFill>
              <a:schemeClr val="accent1"/>
            </a:solidFill>
            <a:ln w="9525" cmpd="sng">
              <a:solidFill>
                <a:schemeClr val="accent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solidFill>
                    <a:schemeClr val="bg1"/>
                  </a:solidFill>
                </a:rPr>
                <a:t>This page was created</a:t>
              </a:r>
              <a:r>
                <a:rPr lang="en-US" sz="1400" baseline="0">
                  <a:solidFill>
                    <a:schemeClr val="bg1"/>
                  </a:solidFill>
                </a:rPr>
                <a:t> using the Peltier Tech Charting Utility Add-in.</a:t>
              </a:r>
              <a:endParaRPr lang="en-US" sz="1400">
                <a:solidFill>
                  <a:schemeClr val="bg1"/>
                </a:solidFill>
              </a:endParaRPr>
            </a:p>
          </xdr:txBody>
        </xdr:sp>
        <xdr:sp macro="" textlink="">
          <xdr:nvSpPr>
            <xdr:cNvPr id="10" name="TextBox 9">
              <a:extLst>
                <a:ext uri="{FF2B5EF4-FFF2-40B4-BE49-F238E27FC236}">
                  <a16:creationId xmlns:a16="http://schemas.microsoft.com/office/drawing/2014/main" id="{00000000-0008-0000-1700-00000A000000}"/>
                </a:ext>
              </a:extLst>
            </xdr:cNvPr>
            <xdr:cNvSpPr txBox="1"/>
          </xdr:nvSpPr>
          <xdr:spPr>
            <a:xfrm>
              <a:off x="6315076" y="2152650"/>
              <a:ext cx="4067174"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u="sng">
                  <a:solidFill>
                    <a:schemeClr val="bg1"/>
                  </a:solidFill>
                </a:rPr>
                <a:t>Click here</a:t>
              </a:r>
              <a:r>
                <a:rPr lang="en-US" sz="1400" u="sng" baseline="0">
                  <a:solidFill>
                    <a:schemeClr val="bg1"/>
                  </a:solidFill>
                </a:rPr>
                <a:t> to Learn More About the Add-in</a:t>
              </a:r>
              <a:endParaRPr lang="en-US" sz="1400" u="sng">
                <a:solidFill>
                  <a:schemeClr val="bg1"/>
                </a:solidFill>
              </a:endParaRPr>
            </a:p>
          </xdr:txBody>
        </xdr:sp>
      </xdr:grpSp>
      <xdr:pic>
        <xdr:nvPicPr>
          <xdr:cNvPr id="8" name="Picture 7">
            <a:extLst>
              <a:ext uri="{FF2B5EF4-FFF2-40B4-BE49-F238E27FC236}">
                <a16:creationId xmlns:a16="http://schemas.microsoft.com/office/drawing/2014/main" id="{00000000-0008-0000-1700-000008000000}"/>
              </a:ext>
            </a:extLst>
          </xdr:cNvPr>
          <xdr:cNvPicPr>
            <a:picLocks noChangeAspect="1"/>
          </xdr:cNvPicPr>
        </xdr:nvPicPr>
        <xdr:blipFill>
          <a:blip xmlns:r="http://schemas.openxmlformats.org/officeDocument/2006/relationships" r:embed="rId3"/>
          <a:stretch>
            <a:fillRect/>
          </a:stretch>
        </xdr:blipFill>
        <xdr:spPr>
          <a:xfrm>
            <a:off x="6343650" y="2514600"/>
            <a:ext cx="5819048" cy="2142857"/>
          </a:xfrm>
          <a:prstGeom prst="rect">
            <a:avLst/>
          </a:prstGeom>
        </xdr:spPr>
      </xdr:pic>
    </xdr:grpSp>
    <xdr:clientData/>
  </xdr:twoCellAnchor>
</xdr:wsDr>
</file>

<file path=xl/drawings/drawing26.xml><?xml version="1.0" encoding="utf-8"?>
<xdr:wsDr xmlns:xdr="http://schemas.openxmlformats.org/drawingml/2006/spreadsheetDrawing" xmlns:a="http://schemas.openxmlformats.org/drawingml/2006/main">
  <xdr:twoCellAnchor>
    <xdr:from>
      <xdr:col>3</xdr:col>
      <xdr:colOff>551496</xdr:colOff>
      <xdr:row>2</xdr:row>
      <xdr:rowOff>172402</xdr:rowOff>
    </xdr:from>
    <xdr:to>
      <xdr:col>9</xdr:col>
      <xdr:colOff>205740</xdr:colOff>
      <xdr:row>17</xdr:row>
      <xdr:rowOff>152400</xdr:rowOff>
    </xdr:to>
    <xdr:graphicFrame macro="">
      <xdr:nvGraphicFramePr>
        <xdr:cNvPr id="2" name="Chart 1">
          <a:extLst>
            <a:ext uri="{FF2B5EF4-FFF2-40B4-BE49-F238E27FC236}">
              <a16:creationId xmlns:a16="http://schemas.microsoft.com/office/drawing/2014/main" id="{00000000-0008-0000-1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3</xdr:col>
          <xdr:colOff>28575</xdr:colOff>
          <xdr:row>2</xdr:row>
          <xdr:rowOff>152400</xdr:rowOff>
        </xdr:from>
        <xdr:to>
          <xdr:col>3</xdr:col>
          <xdr:colOff>219075</xdr:colOff>
          <xdr:row>4</xdr:row>
          <xdr:rowOff>38100</xdr:rowOff>
        </xdr:to>
        <xdr:sp macro="" textlink="">
          <xdr:nvSpPr>
            <xdr:cNvPr id="45057" name="Spinner 1" hidden="1">
              <a:extLst>
                <a:ext uri="{63B3BB69-23CF-44E3-9099-C40C66FF867C}">
                  <a14:compatExt spid="_x0000_s45057"/>
                </a:ext>
                <a:ext uri="{FF2B5EF4-FFF2-40B4-BE49-F238E27FC236}">
                  <a16:creationId xmlns:a16="http://schemas.microsoft.com/office/drawing/2014/main" id="{00000000-0008-0000-1C00-000001B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7.xml><?xml version="1.0" encoding="utf-8"?>
<c:userShapes xmlns:c="http://schemas.openxmlformats.org/drawingml/2006/chart">
  <cdr:relSizeAnchor xmlns:cdr="http://schemas.openxmlformats.org/drawingml/2006/chartDrawing">
    <cdr:from>
      <cdr:x>0.34764</cdr:x>
      <cdr:y>0.47055</cdr:y>
    </cdr:from>
    <cdr:to>
      <cdr:x>0.65203</cdr:x>
      <cdr:y>0.66168</cdr:y>
    </cdr:to>
    <cdr:sp macro="" textlink="'2. Conditional Donut (2)'!$C$7">
      <cdr:nvSpPr>
        <cdr:cNvPr id="2" name="TextBox 1">
          <a:extLst xmlns:a="http://schemas.openxmlformats.org/drawingml/2006/main">
            <a:ext uri="{FF2B5EF4-FFF2-40B4-BE49-F238E27FC236}">
              <a16:creationId xmlns:a16="http://schemas.microsoft.com/office/drawing/2014/main" id="{3ECFBCDA-CE2F-4EDC-983C-F879A7C15D49}"/>
            </a:ext>
          </a:extLst>
        </cdr:cNvPr>
        <cdr:cNvSpPr txBox="1"/>
      </cdr:nvSpPr>
      <cdr:spPr>
        <a:xfrm xmlns:a="http://schemas.openxmlformats.org/drawingml/2006/main">
          <a:off x="1018223" y="1107499"/>
          <a:ext cx="891540" cy="4498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407FD12C-6914-46AA-B8C3-2C737CD1E0BF}" type="TxLink">
            <a:rPr lang="en-US" sz="2000" b="0" i="0" u="none" strike="noStrike">
              <a:solidFill>
                <a:schemeClr val="accent2"/>
              </a:solidFill>
              <a:latin typeface="Calibri"/>
              <a:cs typeface="Calibri"/>
            </a:rPr>
            <a:pPr algn="ctr"/>
            <a:t>60%</a:t>
          </a:fld>
          <a:endParaRPr lang="en-US" sz="2000">
            <a:solidFill>
              <a:schemeClr val="accent2"/>
            </a:solidFill>
          </a:endParaRPr>
        </a:p>
      </cdr:txBody>
    </cdr:sp>
  </cdr:relSizeAnchor>
  <cdr:relSizeAnchor xmlns:cdr="http://schemas.openxmlformats.org/drawingml/2006/chartDrawing">
    <cdr:from>
      <cdr:x>0.34504</cdr:x>
      <cdr:y>0.477</cdr:y>
    </cdr:from>
    <cdr:to>
      <cdr:x>0.66504</cdr:x>
      <cdr:y>0.69059</cdr:y>
    </cdr:to>
    <cdr:sp macro="" textlink="'2. Conditional Donut (2)'!$C$8">
      <cdr:nvSpPr>
        <cdr:cNvPr id="3" name="TextBox 2">
          <a:extLst xmlns:a="http://schemas.openxmlformats.org/drawingml/2006/main">
            <a:ext uri="{FF2B5EF4-FFF2-40B4-BE49-F238E27FC236}">
              <a16:creationId xmlns:a16="http://schemas.microsoft.com/office/drawing/2014/main" id="{83305843-C5D8-47B5-AA10-9A7F14590104}"/>
            </a:ext>
          </a:extLst>
        </cdr:cNvPr>
        <cdr:cNvSpPr txBox="1"/>
      </cdr:nvSpPr>
      <cdr:spPr>
        <a:xfrm xmlns:a="http://schemas.openxmlformats.org/drawingml/2006/main">
          <a:off x="1010598" y="1122678"/>
          <a:ext cx="937266" cy="50271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E88EF670-5A04-421E-8F05-90E33FEA63DD}" type="TxLink">
            <a:rPr lang="en-US" sz="2000" b="0" i="0" u="none" strike="noStrike">
              <a:solidFill>
                <a:schemeClr val="accent1"/>
              </a:solidFill>
              <a:latin typeface="Calibri"/>
              <a:cs typeface="Calibri"/>
            </a:rPr>
            <a:pPr algn="ctr"/>
            <a:t> </a:t>
          </a:fld>
          <a:endParaRPr lang="en-US" sz="2000">
            <a:solidFill>
              <a:schemeClr val="accent1"/>
            </a:solidFill>
          </a:endParaRPr>
        </a:p>
      </cdr:txBody>
    </cdr:sp>
  </cdr:relSizeAnchor>
  <cdr:relSizeAnchor xmlns:cdr="http://schemas.openxmlformats.org/drawingml/2006/chartDrawing">
    <cdr:from>
      <cdr:x>0.30732</cdr:x>
      <cdr:y>0.48674</cdr:y>
    </cdr:from>
    <cdr:to>
      <cdr:x>0.70407</cdr:x>
      <cdr:y>0.70033</cdr:y>
    </cdr:to>
    <cdr:sp macro="" textlink="'2. Conditional Donut (2)'!$C$9">
      <cdr:nvSpPr>
        <cdr:cNvPr id="4" name="TextBox 3">
          <a:extLst xmlns:a="http://schemas.openxmlformats.org/drawingml/2006/main">
            <a:ext uri="{FF2B5EF4-FFF2-40B4-BE49-F238E27FC236}">
              <a16:creationId xmlns:a16="http://schemas.microsoft.com/office/drawing/2014/main" id="{392B2020-1F92-4301-8400-72800D5233D9}"/>
            </a:ext>
          </a:extLst>
        </cdr:cNvPr>
        <cdr:cNvSpPr txBox="1"/>
      </cdr:nvSpPr>
      <cdr:spPr>
        <a:xfrm xmlns:a="http://schemas.openxmlformats.org/drawingml/2006/main">
          <a:off x="900121" y="1145612"/>
          <a:ext cx="1162056" cy="502711"/>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71652350-748C-41AF-A221-6EC9431C3E60}" type="TxLink">
            <a:rPr lang="en-US" sz="2000" b="0" i="0" u="none" strike="noStrike">
              <a:solidFill>
                <a:srgbClr val="92D050"/>
              </a:solidFill>
              <a:latin typeface="Calibri"/>
              <a:cs typeface="Calibri"/>
            </a:rPr>
            <a:pPr algn="ctr"/>
            <a:t> </a:t>
          </a:fld>
          <a:endParaRPr lang="en-US" sz="2000">
            <a:solidFill>
              <a:srgbClr val="92D050"/>
            </a:solidFill>
          </a:endParaRPr>
        </a:p>
      </cdr:txBody>
    </cdr:sp>
  </cdr:relSizeAnchor>
</c:userShape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4243.492384375" createdVersion="6" refreshedVersion="6" minRefreshableVersion="3" recordCount="28" xr:uid="{1829E877-1F8F-4606-954B-8D7E07D24F66}">
  <cacheSource type="worksheet">
    <worksheetSource name="tblPctChg"/>
  </cacheSource>
  <cacheFields count="3">
    <cacheField name="Year" numFmtId="0">
      <sharedItems containsSemiMixedTypes="0" containsString="0" containsNumber="1" containsInteger="1" minValue="2011" maxValue="2017" count="7">
        <n v="2011"/>
        <n v="2012"/>
        <n v="2013"/>
        <n v="2014"/>
        <n v="2015"/>
        <n v="2016"/>
        <n v="2017"/>
      </sharedItems>
    </cacheField>
    <cacheField name="Region" numFmtId="0">
      <sharedItems count="4">
        <s v="North"/>
        <s v="South"/>
        <s v="East"/>
        <s v="West"/>
      </sharedItems>
    </cacheField>
    <cacheField name="Revenue" numFmtId="164">
      <sharedItems containsSemiMixedTypes="0" containsString="0" containsNumber="1" containsInteger="1" minValue="102733" maxValue="206496"/>
    </cacheField>
  </cacheFields>
  <extLst>
    <ext xmlns:x14="http://schemas.microsoft.com/office/spreadsheetml/2009/9/main" uri="{725AE2AE-9491-48be-B2B4-4EB974FC3084}">
      <x14:pivotCacheDefinition pivotCacheId="733261482"/>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4243.577430324076" createdVersion="6" refreshedVersion="6" minRefreshableVersion="3" recordCount="506" xr:uid="{8F91711A-AD13-472C-9DB4-820433E47768}">
  <cacheSource type="worksheet">
    <worksheetSource ref="A1:C507" sheet="5. Data"/>
  </cacheSource>
  <cacheFields count="3">
    <cacheField name="Season" numFmtId="0">
      <sharedItems containsSemiMixedTypes="0" containsString="0" containsNumber="1" containsInteger="1" minValue="1970" maxValue="2015" count="46">
        <n v="1970"/>
        <n v="1971"/>
        <n v="1972"/>
        <n v="1973"/>
        <n v="1974"/>
        <n v="1975"/>
        <n v="1976"/>
        <n v="1977"/>
        <n v="1978"/>
        <n v="1979"/>
        <n v="1980"/>
        <n v="1981"/>
        <n v="1982"/>
        <n v="1983"/>
        <n v="1984"/>
        <n v="1985"/>
        <n v="1986"/>
        <n v="1987"/>
        <n v="1988"/>
        <n v="1989"/>
        <n v="1990"/>
        <n v="1991"/>
        <n v="1992"/>
        <n v="1993"/>
        <n v="1994"/>
        <n v="1995"/>
        <n v="1996"/>
        <n v="1997"/>
        <n v="1998"/>
        <n v="1999"/>
        <n v="2000"/>
        <n v="2001"/>
        <n v="2002"/>
        <n v="2003"/>
        <n v="2004"/>
        <n v="2005"/>
        <n v="2006"/>
        <n v="2007"/>
        <n v="2008"/>
        <n v="2009"/>
        <n v="2010"/>
        <n v="2011"/>
        <n v="2012"/>
        <n v="2013"/>
        <n v="2014"/>
        <n v="2015"/>
      </sharedItems>
    </cacheField>
    <cacheField name="Month" numFmtId="0">
      <sharedItems count="11">
        <s v="Pre Oct"/>
        <s v="Oct"/>
        <s v="Nov"/>
        <s v="Dec"/>
        <s v="Jan"/>
        <s v="Feb"/>
        <s v="Mar"/>
        <s v="Apr"/>
        <s v="May"/>
        <s v="Jun"/>
        <s v="Jul"/>
      </sharedItems>
    </cacheField>
    <cacheField name="Snowfall Inches" numFmtId="0">
      <sharedItems containsSemiMixedTypes="0" containsString="0" containsNumber="1" minValue="0" maxValue="209"/>
    </cacheField>
  </cacheFields>
  <extLst>
    <ext xmlns:x14="http://schemas.microsoft.com/office/spreadsheetml/2009/9/main" uri="{725AE2AE-9491-48be-B2B4-4EB974FC3084}">
      <x14:pivotCacheDefinition pivotCacheId="1355291292"/>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4243.658921759263" createdVersion="6" refreshedVersion="6" minRefreshableVersion="3" recordCount="20" xr:uid="{D79AA6C4-9FEE-4485-AE65-D9D327112A3D}">
  <cacheSource type="worksheet">
    <worksheetSource name="tblWaterfall"/>
  </cacheSource>
  <cacheFields count="3">
    <cacheField name="Item" numFmtId="0">
      <sharedItems count="4">
        <s v="Apples"/>
        <s v="Oranges"/>
        <s v="Pears"/>
        <s v="Kiwis"/>
      </sharedItems>
    </cacheField>
    <cacheField name="Activity" numFmtId="0">
      <sharedItems count="5">
        <s v="Starting Inventory"/>
        <s v="Received"/>
        <s v="Spoiled"/>
        <s v="Sold"/>
        <s v="Ending Inventory"/>
      </sharedItems>
    </cacheField>
    <cacheField name="Quantity" numFmtId="0">
      <sharedItems containsSemiMixedTypes="0" containsString="0" containsNumber="1" containsInteger="1" minValue="-100" maxValue="200"/>
    </cacheField>
  </cacheFields>
  <extLst>
    <ext xmlns:x14="http://schemas.microsoft.com/office/spreadsheetml/2009/9/main" uri="{725AE2AE-9491-48be-B2B4-4EB974FC3084}">
      <x14:pivotCacheDefinition pivotCacheId="882898864"/>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4243.668345138889" createdVersion="6" refreshedVersion="6" minRefreshableVersion="3" recordCount="3" xr:uid="{EBBC9D23-B097-4BB6-B4EF-7DEC8F9A94EF}">
  <cacheSource type="worksheet">
    <worksheetSource name="tblDynamicLabels"/>
  </cacheSource>
  <cacheFields count="3">
    <cacheField name="Name" numFmtId="0">
      <sharedItems count="3">
        <s v="$ Amount"/>
        <s v="% of Total"/>
        <s v="% Change MoM"/>
      </sharedItems>
    </cacheField>
    <cacheField name="Symbol" numFmtId="0">
      <sharedItems count="3">
        <s v="$"/>
        <s v="%∑"/>
        <s v="%↕"/>
      </sharedItems>
    </cacheField>
    <cacheField name="Index" numFmtId="0">
      <sharedItems containsSemiMixedTypes="0" containsString="0" containsNumber="1" containsInteger="1" minValue="1" maxValue="3" count="3">
        <n v="1"/>
        <n v="2"/>
        <n v="3"/>
      </sharedItems>
    </cacheField>
  </cacheFields>
  <extLst>
    <ext xmlns:x14="http://schemas.microsoft.com/office/spreadsheetml/2009/9/main" uri="{725AE2AE-9491-48be-B2B4-4EB974FC3084}">
      <x14:pivotCacheDefinition pivotCacheId="2115618700"/>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4243.71150532407" createdVersion="6" refreshedVersion="6" minRefreshableVersion="3" recordCount="300" xr:uid="{4F50C658-AAEA-4E0E-A466-B8BEEBD298BF}">
  <cacheSource type="worksheet">
    <worksheetSource name="tblData"/>
  </cacheSource>
  <cacheFields count="7">
    <cacheField name="Name" numFmtId="0">
      <sharedItems count="300">
        <s v="Minerva Hawkins"/>
        <s v="Denton Sanchez"/>
        <s v="Sebastian Holder"/>
        <s v="Francesca Rasmussen"/>
        <s v="Andrew Saunders"/>
        <s v="Keelie Merritt"/>
        <s v="Charles Brady"/>
        <s v="Ezra Lawrence"/>
        <s v="Quemby Lamb"/>
        <s v="Leslie Nicholson"/>
        <s v="Bert Mason"/>
        <s v="Nicole Howell"/>
        <s v="Oren Branch"/>
        <s v="Indigo Williamson"/>
        <s v="Fay Tanner"/>
        <s v="Winter Baxter"/>
        <s v="Armand Vinson"/>
        <s v="Gannon Sawyer"/>
        <s v="Ella Holman"/>
        <s v="Rebecca Maynard"/>
        <s v="Zia Schwartz"/>
        <s v="Jenette Heath"/>
        <s v="Deacon Montoya"/>
        <s v="Gretchen Lynch"/>
        <s v="Courtney Stewart"/>
        <s v="Vivien Davidson"/>
        <s v="Garth Mosley"/>
        <s v="Sawyer Wells"/>
        <s v="Amena Sutton"/>
        <s v="Jordan Cobb"/>
        <s v="Myles Hinton"/>
        <s v="Jenna Fitzpatrick"/>
        <s v="Charity Erickson"/>
        <s v="Alea Christian"/>
        <s v="Blaine Pugh"/>
        <s v="Eleanor Webster"/>
        <s v="Sigourney Owen"/>
        <s v="Orlando Farmer"/>
        <s v="Kelly Conner"/>
        <s v="Nissim Montoya"/>
        <s v="Damian Fowler"/>
        <s v="Dawn Hogan"/>
        <s v="Willa Christian"/>
        <s v="Blythe Robbins"/>
        <s v="Perry Mays"/>
        <s v="Jenette Hess"/>
        <s v="Lionel Summers"/>
        <s v="James Poole"/>
        <s v="Kaye Morrow"/>
        <s v="Brynne Chambers"/>
        <s v="Brenden Carson"/>
        <s v="Octavia Murphy"/>
        <s v="Jolene Maynard"/>
        <s v="Zephr Herman"/>
        <s v="Sara Chaney"/>
        <s v="India Reid"/>
        <s v="Zeus Riggs"/>
        <s v="Evelyn Rush"/>
        <s v="Mohammad Gill"/>
        <s v="Odessa Battle"/>
        <s v="Roanna Gaines"/>
        <s v="Zoe Lewis"/>
        <s v="Lamar Crosby"/>
        <s v="Galena Rodriguez"/>
        <s v="Whoopi Hardy"/>
        <s v="Riley Sanders"/>
        <s v="Zane Kelley"/>
        <s v="Callum Fry"/>
        <s v="Wing Mckenzie"/>
        <s v="Jorden Fuentes"/>
        <s v="Carl Martinez"/>
        <s v="Quinn Rivas"/>
        <s v="Lewis Finch"/>
        <s v="Darrel Patton"/>
        <s v="Gary Soto"/>
        <s v="Naida Rodgers"/>
        <s v="Brent Wolf"/>
        <s v="Wylie Austin"/>
        <s v="Ray Horne"/>
        <s v="Chava Wade"/>
        <s v="Garrison Yang"/>
        <s v="Blair Barnett"/>
        <s v="Dominique Rush"/>
        <s v="Basia Mercer"/>
        <s v="Sybil Conley"/>
        <s v="Cadman Oneal"/>
        <s v="Eaton Humphrey"/>
        <s v="Davis Adams"/>
        <s v="Oleg Richardson"/>
        <s v="Cecilia Norris"/>
        <s v="Fuller Whitley"/>
        <s v="Ivor Maddox"/>
        <s v="Iris Wilcox"/>
        <s v="John Morin"/>
        <s v="Deirdre Singleton"/>
        <s v="Kyle Taylor"/>
        <s v="Cleo Strickland"/>
        <s v="Vera Fry"/>
        <s v="Sara Burgess"/>
        <s v="Rachel Burks"/>
        <s v="Arthur Holland"/>
        <s v="Guy Hancock"/>
        <s v="Suki Gallegos"/>
        <s v="Cora Gallagher"/>
        <s v="Randall Contreras"/>
        <s v="Tamekah Bailey"/>
        <s v="Jasper Collier"/>
        <s v="Amery Vasquez"/>
        <s v="Glenna Nelson"/>
        <s v="Paul Campbell"/>
        <s v="Wanda Justice"/>
        <s v="Beverly Porter"/>
        <s v="Kaseem Cole"/>
        <s v="Sawyer Acevedo"/>
        <s v="Daniel Mann"/>
        <s v="Jelani Frederick"/>
        <s v="Cheyenne Arnold"/>
        <s v="Steven Ayers"/>
        <s v="Chaim Beach"/>
        <s v="Lisandra Britt"/>
        <s v="Jeanette Fitzgerald"/>
        <s v="Yoshio Rojas"/>
        <s v="Ishmael Larsen"/>
        <s v="Iona Trujillo"/>
        <s v="Basia Dotson"/>
        <s v="Odessa Nichols"/>
        <s v="Camille Thompson"/>
        <s v="Yoshi Meyer"/>
        <s v="Athena Elliott"/>
        <s v="Harrison Rowe"/>
        <s v="Myles Strickland"/>
        <s v="Connor Alston"/>
        <s v="Walker Taylor"/>
        <s v="Gemma Barry"/>
        <s v="Danielle Koch"/>
        <s v="Orson Spence"/>
        <s v="Mohammad Adkins"/>
        <s v="Xavier Hancock"/>
        <s v="Julian Goodwin"/>
        <s v="Dora Reyes"/>
        <s v="Uriah Gonzalez"/>
        <s v="Mariko Fowler"/>
        <s v="Orla Summers"/>
        <s v="Whitney Bird"/>
        <s v="Chadwick Freeman"/>
        <s v="Petra Pruitt"/>
        <s v="Angela Reeves"/>
        <s v="Macy Paul"/>
        <s v="Mason Mckenzie"/>
        <s v="Katell Conway"/>
        <s v="Hilda Fowler"/>
        <s v="Shoshana Herring"/>
        <s v="Abigail Pollard"/>
        <s v="Aurora Petersen"/>
        <s v="Heather Wolfe"/>
        <s v="Lynn Harrington"/>
        <s v="Jescie Estes"/>
        <s v="Lillith Rivera"/>
        <s v="Conan Evans"/>
        <s v="Colette Hughes"/>
        <s v="Lee Dalton"/>
        <s v="Keelie Odom"/>
        <s v="Connor Workman"/>
        <s v="Lavinia Olsen"/>
        <s v="Julie York"/>
        <s v="Quincy Wynn"/>
        <s v="Carla Morrison"/>
        <s v="Dean Shepard"/>
        <s v="Ciaran Flores"/>
        <s v="Ivan Brewer"/>
        <s v="Nayda Britt"/>
        <s v="Evangeline Peters"/>
        <s v="Geoffrey Boone"/>
        <s v="Ulysses Cooke"/>
        <s v="Kevin Hancock"/>
        <s v="Wynter Johns"/>
        <s v="Brennan Patton"/>
        <s v="Leandra Moreno"/>
        <s v="Kennan Shields"/>
        <s v="Demetria Bowman"/>
        <s v="Carlos Roman"/>
        <s v="Natalie Hood"/>
        <s v="Jeremy Pierce"/>
        <s v="Eleanor Hull"/>
        <s v="Nelle Leonard"/>
        <s v="Tad Knox"/>
        <s v="Uma Ferrell"/>
        <s v="Hamilton Cooley"/>
        <s v="Clark Mueller"/>
        <s v="Noble Nichols"/>
        <s v="Sebastian Reid"/>
        <s v="Noelani Sears"/>
        <s v="Nola Patterson"/>
        <s v="Porter Stafford"/>
        <s v="Chiquita Maddox"/>
        <s v="Rhiannon Roach"/>
        <s v="Xandra Graham"/>
        <s v="Amena Sellers"/>
        <s v="Blaine Hicks"/>
        <s v="Reese Melton"/>
        <s v="Sara Noel"/>
        <s v="Stone Mcdaniel"/>
        <s v="Sybil Blake"/>
        <s v="Kelsie Reyes"/>
        <s v="Elaine Noel"/>
        <s v="Emma Le"/>
        <s v="Megan Tyson"/>
        <s v="Rogan Ortiz"/>
        <s v="Wallace Merritt"/>
        <s v="John Lindsey"/>
        <s v="Ria Weeks"/>
        <s v="Dominique Malone"/>
        <s v="Ifeoma Holder"/>
        <s v="Michael Mccarthy"/>
        <s v="Iliana Willis"/>
        <s v="Keelie Hyde"/>
        <s v="Cedric Salazar"/>
        <s v="Fatima Kim"/>
        <s v="Ryan Aguirre"/>
        <s v="Rina Gill"/>
        <s v="Marvin Murphy"/>
        <s v="Jason Patton"/>
        <s v="Knox Cantrell"/>
        <s v="Echo Freeman"/>
        <s v="Amal Blanchard"/>
        <s v="Katelyn Barker"/>
        <s v="Jin Nicholson"/>
        <s v="Rae Cain"/>
        <s v="Cade Frederick"/>
        <s v="Dean Bright"/>
        <s v="MacKenzie Buchanan"/>
        <s v="Regan Mack"/>
        <s v="Tyler Buchanan"/>
        <s v="Ariel Winters"/>
        <s v="Ross Fowler"/>
        <s v="Velma Newman"/>
        <s v="Brianna Crosby"/>
        <s v="Hollee Cantrell"/>
        <s v="Jaden Meadows"/>
        <s v="Hakeem Brown"/>
        <s v="Hamilton Griffith"/>
        <s v="Jacqueline Neal"/>
        <s v="Fuller Wright"/>
        <s v="Miriam Hester"/>
        <s v="Dominic West"/>
        <s v="Bethany Finley"/>
        <s v="Brynn Gonzalez"/>
        <s v="Aline Whitney"/>
        <s v="Sawyer Buchanan"/>
        <s v="Buckminster Jacobson"/>
        <s v="Clark Boyd"/>
        <s v="Cain Shaw"/>
        <s v="Leo Delaney"/>
        <s v="Breanna Emerson"/>
        <s v="Roth Rios"/>
        <s v="Elliott Kaufman"/>
        <s v="Kay Brooks"/>
        <s v="Christen Pratt"/>
        <s v="Griffin Gonzales"/>
        <s v="Samson Mcdonald"/>
        <s v="Daryl Fry"/>
        <s v="Lani Dawson"/>
        <s v="Laura Keith"/>
        <s v="Alisa Hernandez"/>
        <s v="Chaney Hartman"/>
        <s v="McKenzie Pollard"/>
        <s v="Ryder Fletcher"/>
        <s v="Jessamine Heath"/>
        <s v="Ryan Daniels"/>
        <s v="Lunea Pearson"/>
        <s v="Freya Jordan"/>
        <s v="Abel Haney"/>
        <s v="Aimee Marquez"/>
        <s v="Gregory Riley"/>
        <s v="Jeanette Calderon"/>
        <s v="William Burch"/>
        <s v="Todd Gilliam"/>
        <s v="Carol Conway"/>
        <s v="Lila Jennings"/>
        <s v="Caryn Sykes"/>
        <s v="Hanae Summers"/>
        <s v="Vance Boyle"/>
        <s v="Lyle Sloan"/>
        <s v="Alexander Bryan"/>
        <s v="Kyla Lee"/>
        <s v="Yoshi Harrington"/>
        <s v="Hasad Calhoun"/>
        <s v="Galena Stevens"/>
        <s v="Stewart Orr"/>
        <s v="Nita Brock"/>
        <s v="Martin Cain"/>
        <s v="Shafira Miranda"/>
        <s v="Quemby Guthrie"/>
        <s v="Gemma Wilson"/>
        <s v="Felix Owen"/>
        <s v="Irene Saunders"/>
        <s v="Kaden Clayton"/>
        <s v="Rana Rollins"/>
        <s v="Pamela Travis"/>
        <s v="Ariel Wagner"/>
      </sharedItems>
    </cacheField>
    <cacheField name="Phone Number" numFmtId="0">
      <sharedItems/>
    </cacheField>
    <cacheField name="Provider" numFmtId="0">
      <sharedItems/>
    </cacheField>
    <cacheField name="Country" numFmtId="0">
      <sharedItems/>
    </cacheField>
    <cacheField name="Region" numFmtId="0">
      <sharedItems/>
    </cacheField>
    <cacheField name="Bill Amount" numFmtId="0">
      <sharedItems containsSemiMixedTypes="0" containsString="0" containsNumber="1" containsInteger="1" minValue="50" maxValue="775"/>
    </cacheField>
    <cacheField name="Group" numFmtId="0">
      <sharedItems count="14">
        <s v="$100-$199"/>
        <s v="$0-$99"/>
        <s v="$200-$299"/>
        <s v="$400-$499"/>
        <s v="$300-$399"/>
        <s v="$600+"/>
        <s v="$500-$599"/>
        <s v="500-599" u="1"/>
        <s v="100-199" u="1"/>
        <s v="400-499" u="1"/>
        <s v="0-99" u="1"/>
        <s v="300-399" u="1"/>
        <s v="600+" u="1"/>
        <s v="200-299" u="1"/>
      </sharedItems>
    </cacheField>
  </cacheFields>
  <extLst>
    <ext xmlns:x14="http://schemas.microsoft.com/office/spreadsheetml/2009/9/main" uri="{725AE2AE-9491-48be-B2B4-4EB974FC3084}">
      <x14:pivotCacheDefinition pivotCacheId="1296496506"/>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x v="0"/>
    <x v="0"/>
    <n v="148948"/>
  </r>
  <r>
    <x v="1"/>
    <x v="0"/>
    <n v="198068"/>
  </r>
  <r>
    <x v="2"/>
    <x v="0"/>
    <n v="176858"/>
  </r>
  <r>
    <x v="3"/>
    <x v="0"/>
    <n v="121785"/>
  </r>
  <r>
    <x v="4"/>
    <x v="0"/>
    <n v="102733"/>
  </r>
  <r>
    <x v="5"/>
    <x v="0"/>
    <n v="153815"/>
  </r>
  <r>
    <x v="6"/>
    <x v="0"/>
    <n v="206496"/>
  </r>
  <r>
    <x v="0"/>
    <x v="1"/>
    <n v="154265"/>
  </r>
  <r>
    <x v="1"/>
    <x v="1"/>
    <n v="144675"/>
  </r>
  <r>
    <x v="2"/>
    <x v="1"/>
    <n v="185661"/>
  </r>
  <r>
    <x v="3"/>
    <x v="1"/>
    <n v="140284"/>
  </r>
  <r>
    <x v="4"/>
    <x v="1"/>
    <n v="196037"/>
  </r>
  <r>
    <x v="5"/>
    <x v="1"/>
    <n v="177365"/>
  </r>
  <r>
    <x v="6"/>
    <x v="1"/>
    <n v="151178"/>
  </r>
  <r>
    <x v="0"/>
    <x v="2"/>
    <n v="163143"/>
  </r>
  <r>
    <x v="1"/>
    <x v="2"/>
    <n v="116394"/>
  </r>
  <r>
    <x v="2"/>
    <x v="2"/>
    <n v="110816"/>
  </r>
  <r>
    <x v="3"/>
    <x v="2"/>
    <n v="145228"/>
  </r>
  <r>
    <x v="4"/>
    <x v="2"/>
    <n v="133629"/>
  </r>
  <r>
    <x v="5"/>
    <x v="2"/>
    <n v="161632"/>
  </r>
  <r>
    <x v="6"/>
    <x v="2"/>
    <n v="157855"/>
  </r>
  <r>
    <x v="0"/>
    <x v="3"/>
    <n v="146364"/>
  </r>
  <r>
    <x v="1"/>
    <x v="3"/>
    <n v="174686"/>
  </r>
  <r>
    <x v="2"/>
    <x v="3"/>
    <n v="195025"/>
  </r>
  <r>
    <x v="3"/>
    <x v="3"/>
    <n v="136122"/>
  </r>
  <r>
    <x v="4"/>
    <x v="3"/>
    <n v="137497"/>
  </r>
  <r>
    <x v="5"/>
    <x v="3"/>
    <n v="169893"/>
  </r>
  <r>
    <x v="6"/>
    <x v="3"/>
    <n v="183016"/>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6">
  <r>
    <x v="0"/>
    <x v="0"/>
    <n v="22"/>
  </r>
  <r>
    <x v="0"/>
    <x v="1"/>
    <n v="0"/>
  </r>
  <r>
    <x v="0"/>
    <x v="2"/>
    <n v="0"/>
  </r>
  <r>
    <x v="0"/>
    <x v="3"/>
    <n v="41"/>
  </r>
  <r>
    <x v="0"/>
    <x v="4"/>
    <n v="78"/>
  </r>
  <r>
    <x v="0"/>
    <x v="5"/>
    <n v="30.5"/>
  </r>
  <r>
    <x v="0"/>
    <x v="6"/>
    <n v="46"/>
  </r>
  <r>
    <x v="0"/>
    <x v="7"/>
    <n v="27"/>
  </r>
  <r>
    <x v="0"/>
    <x v="8"/>
    <n v="0"/>
  </r>
  <r>
    <x v="0"/>
    <x v="9"/>
    <n v="0"/>
  </r>
  <r>
    <x v="0"/>
    <x v="10"/>
    <n v="0"/>
  </r>
  <r>
    <x v="1"/>
    <x v="0"/>
    <n v="60"/>
  </r>
  <r>
    <x v="1"/>
    <x v="1"/>
    <n v="0"/>
  </r>
  <r>
    <x v="1"/>
    <x v="2"/>
    <n v="0"/>
  </r>
  <r>
    <x v="1"/>
    <x v="3"/>
    <n v="109"/>
  </r>
  <r>
    <x v="1"/>
    <x v="4"/>
    <n v="29"/>
  </r>
  <r>
    <x v="1"/>
    <x v="5"/>
    <n v="19.5"/>
  </r>
  <r>
    <x v="1"/>
    <x v="6"/>
    <n v="24"/>
  </r>
  <r>
    <x v="1"/>
    <x v="7"/>
    <n v="14"/>
  </r>
  <r>
    <x v="1"/>
    <x v="8"/>
    <n v="0"/>
  </r>
  <r>
    <x v="1"/>
    <x v="9"/>
    <n v="0"/>
  </r>
  <r>
    <x v="1"/>
    <x v="10"/>
    <n v="0"/>
  </r>
  <r>
    <x v="2"/>
    <x v="0"/>
    <n v="22"/>
  </r>
  <r>
    <x v="2"/>
    <x v="1"/>
    <n v="0"/>
  </r>
  <r>
    <x v="2"/>
    <x v="2"/>
    <n v="9"/>
  </r>
  <r>
    <x v="2"/>
    <x v="3"/>
    <n v="139.80000000000001"/>
  </r>
  <r>
    <x v="2"/>
    <x v="4"/>
    <n v="32.200000000000003"/>
  </r>
  <r>
    <x v="2"/>
    <x v="5"/>
    <n v="11"/>
  </r>
  <r>
    <x v="2"/>
    <x v="6"/>
    <n v="1"/>
  </r>
  <r>
    <x v="2"/>
    <x v="7"/>
    <n v="53.5"/>
  </r>
  <r>
    <x v="2"/>
    <x v="8"/>
    <n v="0"/>
  </r>
  <r>
    <x v="2"/>
    <x v="9"/>
    <n v="0"/>
  </r>
  <r>
    <x v="2"/>
    <x v="10"/>
    <n v="0"/>
  </r>
  <r>
    <x v="3"/>
    <x v="0"/>
    <n v="4"/>
  </r>
  <r>
    <x v="3"/>
    <x v="1"/>
    <n v="0"/>
  </r>
  <r>
    <x v="3"/>
    <x v="2"/>
    <n v="57.1"/>
  </r>
  <r>
    <x v="3"/>
    <x v="3"/>
    <n v="64.5"/>
  </r>
  <r>
    <x v="3"/>
    <x v="4"/>
    <n v="84.9"/>
  </r>
  <r>
    <x v="3"/>
    <x v="5"/>
    <n v="103"/>
  </r>
  <r>
    <x v="3"/>
    <x v="6"/>
    <n v="43"/>
  </r>
  <r>
    <x v="3"/>
    <x v="7"/>
    <n v="10"/>
  </r>
  <r>
    <x v="3"/>
    <x v="8"/>
    <n v="4"/>
  </r>
  <r>
    <x v="3"/>
    <x v="9"/>
    <n v="0"/>
  </r>
  <r>
    <x v="3"/>
    <x v="10"/>
    <n v="0"/>
  </r>
  <r>
    <x v="4"/>
    <x v="0"/>
    <n v="45"/>
  </r>
  <r>
    <x v="4"/>
    <x v="1"/>
    <n v="0"/>
  </r>
  <r>
    <x v="4"/>
    <x v="2"/>
    <n v="0"/>
  </r>
  <r>
    <x v="4"/>
    <x v="3"/>
    <n v="45"/>
  </r>
  <r>
    <x v="4"/>
    <x v="4"/>
    <n v="87.5"/>
  </r>
  <r>
    <x v="4"/>
    <x v="5"/>
    <n v="9"/>
  </r>
  <r>
    <x v="4"/>
    <x v="6"/>
    <n v="82"/>
  </r>
  <r>
    <x v="4"/>
    <x v="7"/>
    <n v="38"/>
  </r>
  <r>
    <x v="4"/>
    <x v="8"/>
    <n v="0"/>
  </r>
  <r>
    <x v="4"/>
    <x v="9"/>
    <n v="0"/>
  </r>
  <r>
    <x v="4"/>
    <x v="10"/>
    <n v="0"/>
  </r>
  <r>
    <x v="5"/>
    <x v="0"/>
    <n v="15"/>
  </r>
  <r>
    <x v="5"/>
    <x v="1"/>
    <n v="0"/>
  </r>
  <r>
    <x v="5"/>
    <x v="2"/>
    <n v="13"/>
  </r>
  <r>
    <x v="5"/>
    <x v="3"/>
    <n v="58.5"/>
  </r>
  <r>
    <x v="5"/>
    <x v="4"/>
    <n v="26"/>
  </r>
  <r>
    <x v="5"/>
    <x v="5"/>
    <n v="101"/>
  </r>
  <r>
    <x v="5"/>
    <x v="6"/>
    <n v="90"/>
  </r>
  <r>
    <x v="5"/>
    <x v="7"/>
    <n v="75"/>
  </r>
  <r>
    <x v="5"/>
    <x v="8"/>
    <n v="0"/>
  </r>
  <r>
    <x v="5"/>
    <x v="9"/>
    <n v="0"/>
  </r>
  <r>
    <x v="5"/>
    <x v="10"/>
    <n v="0"/>
  </r>
  <r>
    <x v="6"/>
    <x v="0"/>
    <n v="27"/>
  </r>
  <r>
    <x v="6"/>
    <x v="1"/>
    <n v="0"/>
  </r>
  <r>
    <x v="6"/>
    <x v="2"/>
    <n v="0"/>
  </r>
  <r>
    <x v="6"/>
    <x v="3"/>
    <n v="14.5"/>
  </r>
  <r>
    <x v="6"/>
    <x v="4"/>
    <n v="13.5"/>
  </r>
  <r>
    <x v="6"/>
    <x v="5"/>
    <n v="54"/>
  </r>
  <r>
    <x v="6"/>
    <x v="6"/>
    <n v="50"/>
  </r>
  <r>
    <x v="6"/>
    <x v="7"/>
    <n v="38.5"/>
  </r>
  <r>
    <x v="6"/>
    <x v="8"/>
    <n v="0"/>
  </r>
  <r>
    <x v="6"/>
    <x v="9"/>
    <n v="0"/>
  </r>
  <r>
    <x v="6"/>
    <x v="10"/>
    <n v="0"/>
  </r>
  <r>
    <x v="7"/>
    <x v="0"/>
    <n v="4"/>
  </r>
  <r>
    <x v="7"/>
    <x v="1"/>
    <n v="0"/>
  </r>
  <r>
    <x v="7"/>
    <x v="2"/>
    <n v="0"/>
  </r>
  <r>
    <x v="7"/>
    <x v="3"/>
    <n v="0"/>
  </r>
  <r>
    <x v="7"/>
    <x v="4"/>
    <n v="26"/>
  </r>
  <r>
    <x v="7"/>
    <x v="5"/>
    <n v="27"/>
  </r>
  <r>
    <x v="7"/>
    <x v="6"/>
    <n v="37"/>
  </r>
  <r>
    <x v="7"/>
    <x v="7"/>
    <n v="0"/>
  </r>
  <r>
    <x v="7"/>
    <x v="8"/>
    <n v="0"/>
  </r>
  <r>
    <x v="7"/>
    <x v="9"/>
    <n v="0"/>
  </r>
  <r>
    <x v="7"/>
    <x v="10"/>
    <n v="0"/>
  </r>
  <r>
    <x v="8"/>
    <x v="0"/>
    <n v="6"/>
  </r>
  <r>
    <x v="8"/>
    <x v="1"/>
    <n v="0"/>
  </r>
  <r>
    <x v="8"/>
    <x v="2"/>
    <n v="26"/>
  </r>
  <r>
    <x v="8"/>
    <x v="3"/>
    <n v="98"/>
  </r>
  <r>
    <x v="8"/>
    <x v="4"/>
    <n v="95.5"/>
  </r>
  <r>
    <x v="8"/>
    <x v="5"/>
    <n v="97"/>
  </r>
  <r>
    <x v="8"/>
    <x v="6"/>
    <n v="85.5"/>
  </r>
  <r>
    <x v="8"/>
    <x v="7"/>
    <n v="78.5"/>
  </r>
  <r>
    <x v="8"/>
    <x v="8"/>
    <n v="1"/>
  </r>
  <r>
    <x v="8"/>
    <x v="9"/>
    <n v="0"/>
  </r>
  <r>
    <x v="8"/>
    <x v="10"/>
    <n v="0"/>
  </r>
  <r>
    <x v="9"/>
    <x v="0"/>
    <n v="6"/>
  </r>
  <r>
    <x v="9"/>
    <x v="1"/>
    <n v="0"/>
  </r>
  <r>
    <x v="9"/>
    <x v="2"/>
    <n v="29.5"/>
  </r>
  <r>
    <x v="9"/>
    <x v="3"/>
    <n v="51.5"/>
  </r>
  <r>
    <x v="9"/>
    <x v="4"/>
    <n v="102.5"/>
  </r>
  <r>
    <x v="9"/>
    <x v="5"/>
    <n v="96"/>
  </r>
  <r>
    <x v="9"/>
    <x v="6"/>
    <n v="78"/>
  </r>
  <r>
    <x v="9"/>
    <x v="7"/>
    <n v="11.5"/>
  </r>
  <r>
    <x v="9"/>
    <x v="8"/>
    <n v="11.5"/>
  </r>
  <r>
    <x v="9"/>
    <x v="9"/>
    <n v="0"/>
  </r>
  <r>
    <x v="9"/>
    <x v="10"/>
    <n v="0"/>
  </r>
  <r>
    <x v="10"/>
    <x v="0"/>
    <n v="23"/>
  </r>
  <r>
    <x v="10"/>
    <x v="1"/>
    <n v="0"/>
  </r>
  <r>
    <x v="10"/>
    <x v="2"/>
    <n v="0"/>
  </r>
  <r>
    <x v="10"/>
    <x v="3"/>
    <n v="56"/>
  </r>
  <r>
    <x v="10"/>
    <x v="4"/>
    <n v="100"/>
  </r>
  <r>
    <x v="10"/>
    <x v="5"/>
    <n v="133.5"/>
  </r>
  <r>
    <x v="10"/>
    <x v="6"/>
    <n v="66.5"/>
  </r>
  <r>
    <x v="10"/>
    <x v="7"/>
    <n v="38"/>
  </r>
  <r>
    <x v="10"/>
    <x v="8"/>
    <n v="26.5"/>
  </r>
  <r>
    <x v="10"/>
    <x v="9"/>
    <n v="1"/>
  </r>
  <r>
    <x v="10"/>
    <x v="10"/>
    <n v="0"/>
  </r>
  <r>
    <x v="11"/>
    <x v="0"/>
    <n v="4"/>
  </r>
  <r>
    <x v="11"/>
    <x v="1"/>
    <n v="0"/>
  </r>
  <r>
    <x v="11"/>
    <x v="2"/>
    <n v="0"/>
  </r>
  <r>
    <x v="11"/>
    <x v="3"/>
    <n v="19"/>
  </r>
  <r>
    <x v="11"/>
    <x v="4"/>
    <n v="71.5"/>
  </r>
  <r>
    <x v="11"/>
    <x v="5"/>
    <n v="17.5"/>
  </r>
  <r>
    <x v="11"/>
    <x v="6"/>
    <n v="98"/>
  </r>
  <r>
    <x v="11"/>
    <x v="7"/>
    <n v="15"/>
  </r>
  <r>
    <x v="11"/>
    <x v="8"/>
    <n v="5"/>
  </r>
  <r>
    <x v="11"/>
    <x v="9"/>
    <n v="0"/>
  </r>
  <r>
    <x v="11"/>
    <x v="10"/>
    <n v="0"/>
  </r>
  <r>
    <x v="12"/>
    <x v="0"/>
    <n v="0"/>
  </r>
  <r>
    <x v="12"/>
    <x v="1"/>
    <n v="0"/>
  </r>
  <r>
    <x v="12"/>
    <x v="2"/>
    <n v="94"/>
  </r>
  <r>
    <x v="12"/>
    <x v="3"/>
    <n v="29.5"/>
  </r>
  <r>
    <x v="12"/>
    <x v="4"/>
    <n v="130.5"/>
  </r>
  <r>
    <x v="12"/>
    <x v="5"/>
    <n v="28.5"/>
  </r>
  <r>
    <x v="12"/>
    <x v="6"/>
    <n v="139"/>
  </r>
  <r>
    <x v="12"/>
    <x v="7"/>
    <n v="74.5"/>
  </r>
  <r>
    <x v="12"/>
    <x v="8"/>
    <n v="6.5"/>
  </r>
  <r>
    <x v="12"/>
    <x v="9"/>
    <n v="0"/>
  </r>
  <r>
    <x v="12"/>
    <x v="10"/>
    <n v="0"/>
  </r>
  <r>
    <x v="13"/>
    <x v="0"/>
    <n v="13"/>
  </r>
  <r>
    <x v="13"/>
    <x v="1"/>
    <n v="0"/>
  </r>
  <r>
    <x v="13"/>
    <x v="2"/>
    <n v="42"/>
  </r>
  <r>
    <x v="13"/>
    <x v="3"/>
    <n v="105.5"/>
  </r>
  <r>
    <x v="13"/>
    <x v="4"/>
    <n v="118.5"/>
  </r>
  <r>
    <x v="13"/>
    <x v="5"/>
    <n v="97.7"/>
  </r>
  <r>
    <x v="13"/>
    <x v="6"/>
    <n v="112.3"/>
  </r>
  <r>
    <x v="13"/>
    <x v="7"/>
    <n v="52"/>
  </r>
  <r>
    <x v="13"/>
    <x v="8"/>
    <n v="5.3"/>
  </r>
  <r>
    <x v="13"/>
    <x v="9"/>
    <n v="0"/>
  </r>
  <r>
    <x v="13"/>
    <x v="10"/>
    <n v="0"/>
  </r>
  <r>
    <x v="14"/>
    <x v="0"/>
    <n v="19"/>
  </r>
  <r>
    <x v="14"/>
    <x v="1"/>
    <n v="0"/>
  </r>
  <r>
    <x v="14"/>
    <x v="2"/>
    <n v="60.4"/>
  </r>
  <r>
    <x v="14"/>
    <x v="3"/>
    <n v="101.6"/>
  </r>
  <r>
    <x v="14"/>
    <x v="4"/>
    <n v="7.3"/>
  </r>
  <r>
    <x v="14"/>
    <x v="5"/>
    <n v="32.200000000000003"/>
  </r>
  <r>
    <x v="14"/>
    <x v="6"/>
    <n v="21.8"/>
  </r>
  <r>
    <x v="14"/>
    <x v="7"/>
    <n v="28.4"/>
  </r>
  <r>
    <x v="14"/>
    <x v="8"/>
    <n v="2.6"/>
  </r>
  <r>
    <x v="14"/>
    <x v="9"/>
    <n v="0"/>
  </r>
  <r>
    <x v="14"/>
    <x v="10"/>
    <n v="0"/>
  </r>
  <r>
    <x v="15"/>
    <x v="0"/>
    <n v="6"/>
  </r>
  <r>
    <x v="15"/>
    <x v="1"/>
    <n v="0"/>
  </r>
  <r>
    <x v="15"/>
    <x v="2"/>
    <n v="51.5"/>
  </r>
  <r>
    <x v="15"/>
    <x v="3"/>
    <n v="43.1"/>
  </r>
  <r>
    <x v="15"/>
    <x v="4"/>
    <n v="25.6"/>
  </r>
  <r>
    <x v="15"/>
    <x v="5"/>
    <n v="45"/>
  </r>
  <r>
    <x v="15"/>
    <x v="6"/>
    <n v="65.599999999999994"/>
  </r>
  <r>
    <x v="15"/>
    <x v="7"/>
    <n v="0"/>
  </r>
  <r>
    <x v="15"/>
    <x v="8"/>
    <n v="0"/>
  </r>
  <r>
    <x v="15"/>
    <x v="9"/>
    <n v="0"/>
  </r>
  <r>
    <x v="15"/>
    <x v="10"/>
    <n v="0"/>
  </r>
  <r>
    <x v="16"/>
    <x v="0"/>
    <n v="0"/>
  </r>
  <r>
    <x v="16"/>
    <x v="1"/>
    <n v="0"/>
  </r>
  <r>
    <x v="16"/>
    <x v="2"/>
    <n v="94.2"/>
  </r>
  <r>
    <x v="16"/>
    <x v="3"/>
    <n v="45.1"/>
  </r>
  <r>
    <x v="16"/>
    <x v="4"/>
    <n v="35.799999999999997"/>
  </r>
  <r>
    <x v="16"/>
    <x v="5"/>
    <n v="168.8"/>
  </r>
  <r>
    <x v="16"/>
    <x v="6"/>
    <n v="69.400000000000006"/>
  </r>
  <r>
    <x v="16"/>
    <x v="7"/>
    <n v="15.3"/>
  </r>
  <r>
    <x v="16"/>
    <x v="8"/>
    <n v="5"/>
  </r>
  <r>
    <x v="16"/>
    <x v="9"/>
    <n v="0"/>
  </r>
  <r>
    <x v="16"/>
    <x v="10"/>
    <n v="0"/>
  </r>
  <r>
    <x v="17"/>
    <x v="0"/>
    <n v="5"/>
  </r>
  <r>
    <x v="17"/>
    <x v="1"/>
    <n v="0"/>
  </r>
  <r>
    <x v="17"/>
    <x v="2"/>
    <n v="0"/>
  </r>
  <r>
    <x v="17"/>
    <x v="3"/>
    <n v="0"/>
  </r>
  <r>
    <x v="17"/>
    <x v="4"/>
    <n v="54.7"/>
  </r>
  <r>
    <x v="17"/>
    <x v="5"/>
    <n v="69.900000000000006"/>
  </r>
  <r>
    <x v="17"/>
    <x v="6"/>
    <n v="58"/>
  </r>
  <r>
    <x v="17"/>
    <x v="7"/>
    <n v="8.1999999999999993"/>
  </r>
  <r>
    <x v="17"/>
    <x v="8"/>
    <n v="0"/>
  </r>
  <r>
    <x v="17"/>
    <x v="9"/>
    <n v="0"/>
  </r>
  <r>
    <x v="17"/>
    <x v="10"/>
    <n v="0"/>
  </r>
  <r>
    <x v="18"/>
    <x v="0"/>
    <n v="0"/>
  </r>
  <r>
    <x v="18"/>
    <x v="1"/>
    <n v="0"/>
  </r>
  <r>
    <x v="18"/>
    <x v="2"/>
    <n v="27"/>
  </r>
  <r>
    <x v="18"/>
    <x v="3"/>
    <n v="66.099999999999994"/>
  </r>
  <r>
    <x v="18"/>
    <x v="4"/>
    <n v="76.7"/>
  </r>
  <r>
    <x v="18"/>
    <x v="5"/>
    <n v="9.3000000000000007"/>
  </r>
  <r>
    <x v="18"/>
    <x v="6"/>
    <n v="11.1"/>
  </r>
  <r>
    <x v="18"/>
    <x v="7"/>
    <n v="33.1"/>
  </r>
  <r>
    <x v="18"/>
    <x v="8"/>
    <n v="6.7"/>
  </r>
  <r>
    <x v="18"/>
    <x v="9"/>
    <n v="0"/>
  </r>
  <r>
    <x v="18"/>
    <x v="10"/>
    <n v="0"/>
  </r>
  <r>
    <x v="19"/>
    <x v="0"/>
    <n v="0"/>
  </r>
  <r>
    <x v="19"/>
    <x v="1"/>
    <n v="0"/>
  </r>
  <r>
    <x v="19"/>
    <x v="2"/>
    <n v="34.200000000000003"/>
  </r>
  <r>
    <x v="19"/>
    <x v="3"/>
    <n v="74.7"/>
  </r>
  <r>
    <x v="19"/>
    <x v="4"/>
    <n v="10.199999999999999"/>
  </r>
  <r>
    <x v="19"/>
    <x v="5"/>
    <n v="35.799999999999997"/>
  </r>
  <r>
    <x v="19"/>
    <x v="6"/>
    <n v="67"/>
  </r>
  <r>
    <x v="19"/>
    <x v="7"/>
    <n v="12.7"/>
  </r>
  <r>
    <x v="19"/>
    <x v="8"/>
    <n v="16.8"/>
  </r>
  <r>
    <x v="19"/>
    <x v="9"/>
    <n v="0"/>
  </r>
  <r>
    <x v="19"/>
    <x v="10"/>
    <n v="0"/>
  </r>
  <r>
    <x v="20"/>
    <x v="0"/>
    <n v="0"/>
  </r>
  <r>
    <x v="20"/>
    <x v="1"/>
    <n v="16"/>
  </r>
  <r>
    <x v="20"/>
    <x v="2"/>
    <n v="17.899999999999999"/>
  </r>
  <r>
    <x v="20"/>
    <x v="3"/>
    <n v="2"/>
  </r>
  <r>
    <x v="20"/>
    <x v="4"/>
    <n v="62.5"/>
  </r>
  <r>
    <x v="20"/>
    <x v="5"/>
    <n v="71.8"/>
  </r>
  <r>
    <x v="20"/>
    <x v="6"/>
    <n v="23"/>
  </r>
  <r>
    <x v="20"/>
    <x v="7"/>
    <n v="17.100000000000001"/>
  </r>
  <r>
    <x v="20"/>
    <x v="8"/>
    <n v="4"/>
  </r>
  <r>
    <x v="20"/>
    <x v="9"/>
    <n v="0"/>
  </r>
  <r>
    <x v="20"/>
    <x v="10"/>
    <n v="0"/>
  </r>
  <r>
    <x v="21"/>
    <x v="0"/>
    <n v="0"/>
  </r>
  <r>
    <x v="21"/>
    <x v="1"/>
    <n v="0"/>
  </r>
  <r>
    <x v="21"/>
    <x v="2"/>
    <n v="6.8"/>
  </r>
  <r>
    <x v="21"/>
    <x v="3"/>
    <n v="27.8"/>
  </r>
  <r>
    <x v="21"/>
    <x v="4"/>
    <n v="11.4"/>
  </r>
  <r>
    <x v="21"/>
    <x v="5"/>
    <n v="6.3"/>
  </r>
  <r>
    <x v="21"/>
    <x v="6"/>
    <n v="176"/>
  </r>
  <r>
    <x v="21"/>
    <x v="7"/>
    <n v="5.9"/>
  </r>
  <r>
    <x v="21"/>
    <x v="8"/>
    <n v="7.8"/>
  </r>
  <r>
    <x v="21"/>
    <x v="9"/>
    <n v="0"/>
  </r>
  <r>
    <x v="21"/>
    <x v="10"/>
    <n v="0"/>
  </r>
  <r>
    <x v="22"/>
    <x v="0"/>
    <n v="17"/>
  </r>
  <r>
    <x v="22"/>
    <x v="1"/>
    <n v="0"/>
  </r>
  <r>
    <x v="22"/>
    <x v="2"/>
    <n v="24.2"/>
  </r>
  <r>
    <x v="22"/>
    <x v="3"/>
    <n v="45.1"/>
  </r>
  <r>
    <x v="22"/>
    <x v="4"/>
    <n v="16.7"/>
  </r>
  <r>
    <x v="22"/>
    <x v="5"/>
    <n v="94.9"/>
  </r>
  <r>
    <x v="22"/>
    <x v="6"/>
    <n v="24"/>
  </r>
  <r>
    <x v="22"/>
    <x v="7"/>
    <n v="4.0999999999999996"/>
  </r>
  <r>
    <x v="22"/>
    <x v="8"/>
    <n v="0"/>
  </r>
  <r>
    <x v="22"/>
    <x v="9"/>
    <n v="0"/>
  </r>
  <r>
    <x v="22"/>
    <x v="10"/>
    <n v="0"/>
  </r>
  <r>
    <x v="23"/>
    <x v="0"/>
    <n v="0"/>
  </r>
  <r>
    <x v="23"/>
    <x v="1"/>
    <n v="23.5"/>
  </r>
  <r>
    <x v="23"/>
    <x v="2"/>
    <n v="0.5"/>
  </r>
  <r>
    <x v="23"/>
    <x v="3"/>
    <n v="102.1"/>
  </r>
  <r>
    <x v="23"/>
    <x v="4"/>
    <n v="161.5"/>
  </r>
  <r>
    <x v="23"/>
    <x v="5"/>
    <n v="134.5"/>
  </r>
  <r>
    <x v="23"/>
    <x v="6"/>
    <n v="38.299999999999997"/>
  </r>
  <r>
    <x v="23"/>
    <x v="7"/>
    <n v="11.9"/>
  </r>
  <r>
    <x v="23"/>
    <x v="8"/>
    <n v="0.2"/>
  </r>
  <r>
    <x v="23"/>
    <x v="9"/>
    <n v="0"/>
  </r>
  <r>
    <x v="23"/>
    <x v="10"/>
    <n v="0"/>
  </r>
  <r>
    <x v="24"/>
    <x v="0"/>
    <n v="0"/>
  </r>
  <r>
    <x v="24"/>
    <x v="1"/>
    <n v="0"/>
  </r>
  <r>
    <x v="24"/>
    <x v="2"/>
    <n v="19.2"/>
  </r>
  <r>
    <x v="24"/>
    <x v="3"/>
    <n v="27.2"/>
  </r>
  <r>
    <x v="24"/>
    <x v="4"/>
    <n v="27.8"/>
  </r>
  <r>
    <x v="24"/>
    <x v="5"/>
    <n v="118.4"/>
  </r>
  <r>
    <x v="24"/>
    <x v="6"/>
    <n v="25.3"/>
  </r>
  <r>
    <x v="24"/>
    <x v="7"/>
    <n v="39.4"/>
  </r>
  <r>
    <x v="24"/>
    <x v="8"/>
    <n v="17.8"/>
  </r>
  <r>
    <x v="24"/>
    <x v="9"/>
    <n v="0"/>
  </r>
  <r>
    <x v="24"/>
    <x v="10"/>
    <n v="0"/>
  </r>
  <r>
    <x v="25"/>
    <x v="0"/>
    <n v="0"/>
  </r>
  <r>
    <x v="25"/>
    <x v="1"/>
    <n v="0"/>
  </r>
  <r>
    <x v="25"/>
    <x v="2"/>
    <n v="87.3"/>
  </r>
  <r>
    <x v="25"/>
    <x v="3"/>
    <n v="53.7"/>
  </r>
  <r>
    <x v="25"/>
    <x v="4"/>
    <n v="182"/>
  </r>
  <r>
    <x v="25"/>
    <x v="5"/>
    <n v="17.7"/>
  </r>
  <r>
    <x v="25"/>
    <x v="6"/>
    <n v="139.69999999999999"/>
  </r>
  <r>
    <x v="25"/>
    <x v="7"/>
    <n v="34"/>
  </r>
  <r>
    <x v="25"/>
    <x v="8"/>
    <n v="25.8"/>
  </r>
  <r>
    <x v="25"/>
    <x v="9"/>
    <n v="0"/>
  </r>
  <r>
    <x v="25"/>
    <x v="10"/>
    <n v="0"/>
  </r>
  <r>
    <x v="26"/>
    <x v="0"/>
    <n v="0"/>
  </r>
  <r>
    <x v="26"/>
    <x v="1"/>
    <n v="0"/>
  </r>
  <r>
    <x v="26"/>
    <x v="2"/>
    <n v="0"/>
  </r>
  <r>
    <x v="26"/>
    <x v="3"/>
    <n v="52.7"/>
  </r>
  <r>
    <x v="26"/>
    <x v="4"/>
    <n v="76.599999999999994"/>
  </r>
  <r>
    <x v="26"/>
    <x v="5"/>
    <n v="106.4"/>
  </r>
  <r>
    <x v="26"/>
    <x v="6"/>
    <n v="41.7"/>
  </r>
  <r>
    <x v="26"/>
    <x v="7"/>
    <n v="40.1"/>
  </r>
  <r>
    <x v="26"/>
    <x v="8"/>
    <n v="3.7"/>
  </r>
  <r>
    <x v="26"/>
    <x v="9"/>
    <n v="0"/>
  </r>
  <r>
    <x v="26"/>
    <x v="10"/>
    <n v="0"/>
  </r>
  <r>
    <x v="27"/>
    <x v="0"/>
    <n v="5"/>
  </r>
  <r>
    <x v="27"/>
    <x v="1"/>
    <n v="25.5"/>
  </r>
  <r>
    <x v="27"/>
    <x v="2"/>
    <n v="33.4"/>
  </r>
  <r>
    <x v="27"/>
    <x v="3"/>
    <n v="130.19999999999999"/>
  </r>
  <r>
    <x v="27"/>
    <x v="4"/>
    <n v="121.6"/>
  </r>
  <r>
    <x v="27"/>
    <x v="5"/>
    <n v="6.5"/>
  </r>
  <r>
    <x v="27"/>
    <x v="6"/>
    <n v="0.1"/>
  </r>
  <r>
    <x v="27"/>
    <x v="7"/>
    <n v="1.5"/>
  </r>
  <r>
    <x v="27"/>
    <x v="8"/>
    <n v="0"/>
  </r>
  <r>
    <x v="27"/>
    <x v="9"/>
    <n v="0"/>
  </r>
  <r>
    <x v="27"/>
    <x v="10"/>
    <n v="0"/>
  </r>
  <r>
    <x v="28"/>
    <x v="0"/>
    <n v="1"/>
  </r>
  <r>
    <x v="28"/>
    <x v="1"/>
    <n v="0"/>
  </r>
  <r>
    <x v="28"/>
    <x v="2"/>
    <n v="36.5"/>
  </r>
  <r>
    <x v="28"/>
    <x v="3"/>
    <n v="41.7"/>
  </r>
  <r>
    <x v="28"/>
    <x v="4"/>
    <n v="98.2"/>
  </r>
  <r>
    <x v="28"/>
    <x v="5"/>
    <n v="159.30000000000001"/>
  </r>
  <r>
    <x v="28"/>
    <x v="6"/>
    <n v="58.7"/>
  </r>
  <r>
    <x v="28"/>
    <x v="7"/>
    <n v="35"/>
  </r>
  <r>
    <x v="28"/>
    <x v="8"/>
    <n v="21"/>
  </r>
  <r>
    <x v="28"/>
    <x v="9"/>
    <n v="0"/>
  </r>
  <r>
    <x v="28"/>
    <x v="10"/>
    <n v="0"/>
  </r>
  <r>
    <x v="29"/>
    <x v="0"/>
    <n v="5"/>
  </r>
  <r>
    <x v="29"/>
    <x v="1"/>
    <n v="0"/>
  </r>
  <r>
    <x v="29"/>
    <x v="2"/>
    <n v="40.5"/>
  </r>
  <r>
    <x v="29"/>
    <x v="3"/>
    <n v="37"/>
  </r>
  <r>
    <x v="29"/>
    <x v="4"/>
    <n v="78.5"/>
  </r>
  <r>
    <x v="29"/>
    <x v="5"/>
    <n v="73.8"/>
  </r>
  <r>
    <x v="29"/>
    <x v="6"/>
    <n v="42.5"/>
  </r>
  <r>
    <x v="29"/>
    <x v="7"/>
    <n v="55.1"/>
  </r>
  <r>
    <x v="29"/>
    <x v="8"/>
    <n v="0"/>
  </r>
  <r>
    <x v="29"/>
    <x v="9"/>
    <n v="0"/>
  </r>
  <r>
    <x v="29"/>
    <x v="10"/>
    <n v="0"/>
  </r>
  <r>
    <x v="30"/>
    <x v="0"/>
    <n v="0"/>
  </r>
  <r>
    <x v="30"/>
    <x v="1"/>
    <n v="0"/>
  </r>
  <r>
    <x v="30"/>
    <x v="2"/>
    <n v="21.5"/>
  </r>
  <r>
    <x v="30"/>
    <x v="3"/>
    <n v="3.1"/>
  </r>
  <r>
    <x v="30"/>
    <x v="4"/>
    <n v="121.4"/>
  </r>
  <r>
    <x v="30"/>
    <x v="5"/>
    <n v="136.1"/>
  </r>
  <r>
    <x v="30"/>
    <x v="6"/>
    <n v="48.6"/>
  </r>
  <r>
    <x v="30"/>
    <x v="7"/>
    <n v="41"/>
  </r>
  <r>
    <x v="30"/>
    <x v="8"/>
    <n v="11"/>
  </r>
  <r>
    <x v="30"/>
    <x v="9"/>
    <n v="0"/>
  </r>
  <r>
    <x v="30"/>
    <x v="10"/>
    <n v="0"/>
  </r>
  <r>
    <x v="31"/>
    <x v="0"/>
    <n v="0"/>
  </r>
  <r>
    <x v="31"/>
    <x v="1"/>
    <n v="38"/>
  </r>
  <r>
    <x v="31"/>
    <x v="2"/>
    <n v="22.8"/>
  </r>
  <r>
    <x v="31"/>
    <x v="3"/>
    <n v="9"/>
  </r>
  <r>
    <x v="31"/>
    <x v="4"/>
    <n v="68.8"/>
  </r>
  <r>
    <x v="31"/>
    <x v="5"/>
    <n v="124.1"/>
  </r>
  <r>
    <x v="31"/>
    <x v="6"/>
    <n v="60.3"/>
  </r>
  <r>
    <x v="31"/>
    <x v="7"/>
    <n v="70.900000000000006"/>
  </r>
  <r>
    <x v="31"/>
    <x v="8"/>
    <n v="0"/>
  </r>
  <r>
    <x v="31"/>
    <x v="9"/>
    <n v="0"/>
  </r>
  <r>
    <x v="31"/>
    <x v="10"/>
    <n v="0"/>
  </r>
  <r>
    <x v="32"/>
    <x v="0"/>
    <n v="0"/>
  </r>
  <r>
    <x v="32"/>
    <x v="1"/>
    <n v="6"/>
  </r>
  <r>
    <x v="32"/>
    <x v="2"/>
    <n v="43.8"/>
  </r>
  <r>
    <x v="32"/>
    <x v="3"/>
    <n v="97.1"/>
  </r>
  <r>
    <x v="32"/>
    <x v="4"/>
    <n v="37.4"/>
  </r>
  <r>
    <x v="32"/>
    <x v="5"/>
    <n v="28.1"/>
  </r>
  <r>
    <x v="32"/>
    <x v="6"/>
    <n v="45.5"/>
  </r>
  <r>
    <x v="32"/>
    <x v="7"/>
    <n v="25.9"/>
  </r>
  <r>
    <x v="32"/>
    <x v="8"/>
    <n v="15.8"/>
  </r>
  <r>
    <x v="32"/>
    <x v="9"/>
    <n v="0"/>
  </r>
  <r>
    <x v="32"/>
    <x v="10"/>
    <n v="0"/>
  </r>
  <r>
    <x v="33"/>
    <x v="0"/>
    <n v="3"/>
  </r>
  <r>
    <x v="33"/>
    <x v="1"/>
    <n v="0"/>
  </r>
  <r>
    <x v="33"/>
    <x v="2"/>
    <n v="25"/>
  </r>
  <r>
    <x v="33"/>
    <x v="3"/>
    <n v="134.4"/>
  </r>
  <r>
    <x v="33"/>
    <x v="4"/>
    <n v="8.6"/>
  </r>
  <r>
    <x v="33"/>
    <x v="5"/>
    <n v="33.9"/>
  </r>
  <r>
    <x v="33"/>
    <x v="6"/>
    <n v="30.3"/>
  </r>
  <r>
    <x v="33"/>
    <x v="7"/>
    <n v="96"/>
  </r>
  <r>
    <x v="33"/>
    <x v="8"/>
    <n v="24.8"/>
  </r>
  <r>
    <x v="33"/>
    <x v="9"/>
    <n v="0"/>
  </r>
  <r>
    <x v="33"/>
    <x v="10"/>
    <n v="0"/>
  </r>
  <r>
    <x v="34"/>
    <x v="0"/>
    <n v="6"/>
  </r>
  <r>
    <x v="34"/>
    <x v="1"/>
    <n v="0"/>
  </r>
  <r>
    <x v="34"/>
    <x v="2"/>
    <n v="23"/>
  </r>
  <r>
    <x v="34"/>
    <x v="3"/>
    <n v="124.9"/>
  </r>
  <r>
    <x v="34"/>
    <x v="4"/>
    <n v="51.6"/>
  </r>
  <r>
    <x v="34"/>
    <x v="5"/>
    <n v="108.6"/>
  </r>
  <r>
    <x v="34"/>
    <x v="6"/>
    <n v="20.9"/>
  </r>
  <r>
    <x v="34"/>
    <x v="7"/>
    <n v="13.7"/>
  </r>
  <r>
    <x v="34"/>
    <x v="8"/>
    <n v="0.2"/>
  </r>
  <r>
    <x v="34"/>
    <x v="9"/>
    <n v="0"/>
  </r>
  <r>
    <x v="34"/>
    <x v="10"/>
    <n v="0"/>
  </r>
  <r>
    <x v="35"/>
    <x v="0"/>
    <n v="0"/>
  </r>
  <r>
    <x v="35"/>
    <x v="1"/>
    <n v="85.6"/>
  </r>
  <r>
    <x v="35"/>
    <x v="2"/>
    <n v="28.3"/>
  </r>
  <r>
    <x v="35"/>
    <x v="3"/>
    <n v="109.3"/>
  </r>
  <r>
    <x v="35"/>
    <x v="4"/>
    <n v="127"/>
  </r>
  <r>
    <x v="35"/>
    <x v="5"/>
    <n v="72.900000000000006"/>
  </r>
  <r>
    <x v="35"/>
    <x v="6"/>
    <n v="85.6"/>
  </r>
  <r>
    <x v="35"/>
    <x v="7"/>
    <n v="35.5"/>
  </r>
  <r>
    <x v="35"/>
    <x v="8"/>
    <n v="25.1"/>
  </r>
  <r>
    <x v="35"/>
    <x v="9"/>
    <n v="0.8"/>
  </r>
  <r>
    <x v="35"/>
    <x v="10"/>
    <n v="0"/>
  </r>
  <r>
    <x v="36"/>
    <x v="0"/>
    <n v="0"/>
  </r>
  <r>
    <x v="36"/>
    <x v="1"/>
    <n v="0"/>
  </r>
  <r>
    <x v="36"/>
    <x v="2"/>
    <n v="23.4"/>
  </r>
  <r>
    <x v="36"/>
    <x v="3"/>
    <n v="107.8"/>
  </r>
  <r>
    <x v="36"/>
    <x v="4"/>
    <n v="112.4"/>
  </r>
  <r>
    <x v="36"/>
    <x v="5"/>
    <n v="48.1"/>
  </r>
  <r>
    <x v="36"/>
    <x v="6"/>
    <n v="164.1"/>
  </r>
  <r>
    <x v="36"/>
    <x v="7"/>
    <n v="118.4"/>
  </r>
  <r>
    <x v="36"/>
    <x v="8"/>
    <n v="4.3"/>
  </r>
  <r>
    <x v="36"/>
    <x v="9"/>
    <n v="0"/>
  </r>
  <r>
    <x v="36"/>
    <x v="10"/>
    <n v="0"/>
  </r>
  <r>
    <x v="37"/>
    <x v="0"/>
    <n v="0"/>
  </r>
  <r>
    <x v="37"/>
    <x v="1"/>
    <n v="4"/>
  </r>
  <r>
    <x v="37"/>
    <x v="2"/>
    <n v="5.5"/>
  </r>
  <r>
    <x v="37"/>
    <x v="3"/>
    <n v="56.6"/>
  </r>
  <r>
    <x v="37"/>
    <x v="4"/>
    <n v="11"/>
  </r>
  <r>
    <x v="37"/>
    <x v="5"/>
    <n v="100.5"/>
  </r>
  <r>
    <x v="37"/>
    <x v="6"/>
    <n v="13"/>
  </r>
  <r>
    <x v="37"/>
    <x v="7"/>
    <n v="26.5"/>
  </r>
  <r>
    <x v="37"/>
    <x v="8"/>
    <n v="5"/>
  </r>
  <r>
    <x v="37"/>
    <x v="9"/>
    <n v="0"/>
  </r>
  <r>
    <x v="37"/>
    <x v="10"/>
    <n v="0"/>
  </r>
  <r>
    <x v="38"/>
    <x v="0"/>
    <n v="10"/>
  </r>
  <r>
    <x v="38"/>
    <x v="1"/>
    <n v="1"/>
  </r>
  <r>
    <x v="38"/>
    <x v="2"/>
    <n v="4.5"/>
  </r>
  <r>
    <x v="38"/>
    <x v="3"/>
    <n v="65.5"/>
  </r>
  <r>
    <x v="38"/>
    <x v="4"/>
    <n v="126.5"/>
  </r>
  <r>
    <x v="38"/>
    <x v="5"/>
    <n v="89"/>
  </r>
  <r>
    <x v="38"/>
    <x v="6"/>
    <n v="16.5"/>
  </r>
  <r>
    <x v="38"/>
    <x v="7"/>
    <n v="2.5"/>
  </r>
  <r>
    <x v="38"/>
    <x v="8"/>
    <n v="18"/>
  </r>
  <r>
    <x v="38"/>
    <x v="9"/>
    <n v="0"/>
  </r>
  <r>
    <x v="38"/>
    <x v="10"/>
    <n v="0"/>
  </r>
  <r>
    <x v="39"/>
    <x v="0"/>
    <n v="0"/>
  </r>
  <r>
    <x v="39"/>
    <x v="1"/>
    <n v="10"/>
  </r>
  <r>
    <x v="39"/>
    <x v="2"/>
    <n v="26.5"/>
  </r>
  <r>
    <x v="39"/>
    <x v="3"/>
    <n v="120.5"/>
  </r>
  <r>
    <x v="39"/>
    <x v="4"/>
    <n v="63"/>
  </r>
  <r>
    <x v="39"/>
    <x v="5"/>
    <n v="144"/>
  </r>
  <r>
    <x v="39"/>
    <x v="6"/>
    <n v="62.5"/>
  </r>
  <r>
    <x v="39"/>
    <x v="7"/>
    <n v="30"/>
  </r>
  <r>
    <x v="39"/>
    <x v="8"/>
    <n v="11.5"/>
  </r>
  <r>
    <x v="39"/>
    <x v="9"/>
    <n v="2"/>
  </r>
  <r>
    <x v="39"/>
    <x v="10"/>
    <n v="0"/>
  </r>
  <r>
    <x v="40"/>
    <x v="0"/>
    <n v="0"/>
  </r>
  <r>
    <x v="40"/>
    <x v="1"/>
    <n v="34"/>
  </r>
  <r>
    <x v="40"/>
    <x v="2"/>
    <n v="21"/>
  </r>
  <r>
    <x v="40"/>
    <x v="3"/>
    <n v="103"/>
  </r>
  <r>
    <x v="40"/>
    <x v="4"/>
    <n v="127"/>
  </r>
  <r>
    <x v="40"/>
    <x v="5"/>
    <n v="108"/>
  </r>
  <r>
    <x v="40"/>
    <x v="6"/>
    <n v="62.5"/>
  </r>
  <r>
    <x v="40"/>
    <x v="7"/>
    <n v="84.9"/>
  </r>
  <r>
    <x v="40"/>
    <x v="8"/>
    <n v="17.5"/>
  </r>
  <r>
    <x v="40"/>
    <x v="9"/>
    <n v="0"/>
  </r>
  <r>
    <x v="40"/>
    <x v="10"/>
    <n v="0"/>
  </r>
  <r>
    <x v="41"/>
    <x v="0"/>
    <n v="0"/>
  </r>
  <r>
    <x v="41"/>
    <x v="1"/>
    <n v="10"/>
  </r>
  <r>
    <x v="41"/>
    <x v="2"/>
    <n v="88"/>
  </r>
  <r>
    <x v="41"/>
    <x v="3"/>
    <n v="209"/>
  </r>
  <r>
    <x v="41"/>
    <x v="4"/>
    <n v="29"/>
  </r>
  <r>
    <x v="41"/>
    <x v="5"/>
    <n v="92"/>
  </r>
  <r>
    <x v="41"/>
    <x v="6"/>
    <n v="177.5"/>
  </r>
  <r>
    <x v="41"/>
    <x v="7"/>
    <n v="31"/>
  </r>
  <r>
    <x v="41"/>
    <x v="8"/>
    <n v="27.5"/>
  </r>
  <r>
    <x v="41"/>
    <x v="9"/>
    <n v="4.5"/>
  </r>
  <r>
    <x v="41"/>
    <x v="10"/>
    <n v="0"/>
  </r>
  <r>
    <x v="42"/>
    <x v="0"/>
    <n v="0"/>
  </r>
  <r>
    <x v="42"/>
    <x v="1"/>
    <n v="19.5"/>
  </r>
  <r>
    <x v="42"/>
    <x v="2"/>
    <n v="30"/>
  </r>
  <r>
    <x v="42"/>
    <x v="3"/>
    <n v="2"/>
  </r>
  <r>
    <x v="42"/>
    <x v="4"/>
    <n v="56"/>
  </r>
  <r>
    <x v="42"/>
    <x v="5"/>
    <n v="34.5"/>
  </r>
  <r>
    <x v="42"/>
    <x v="6"/>
    <n v="79"/>
  </r>
  <r>
    <x v="42"/>
    <x v="7"/>
    <n v="42"/>
  </r>
  <r>
    <x v="42"/>
    <x v="8"/>
    <n v="0"/>
  </r>
  <r>
    <x v="42"/>
    <x v="9"/>
    <n v="0"/>
  </r>
  <r>
    <x v="42"/>
    <x v="10"/>
    <n v="0"/>
  </r>
  <r>
    <x v="43"/>
    <x v="0"/>
    <n v="0"/>
  </r>
  <r>
    <x v="43"/>
    <x v="1"/>
    <n v="18"/>
  </r>
  <r>
    <x v="43"/>
    <x v="2"/>
    <n v="60.7"/>
  </r>
  <r>
    <x v="43"/>
    <x v="3"/>
    <n v="147.1"/>
  </r>
  <r>
    <x v="43"/>
    <x v="4"/>
    <n v="26"/>
  </r>
  <r>
    <x v="43"/>
    <x v="5"/>
    <n v="10"/>
  </r>
  <r>
    <x v="43"/>
    <x v="6"/>
    <n v="29"/>
  </r>
  <r>
    <x v="43"/>
    <x v="7"/>
    <n v="14"/>
  </r>
  <r>
    <x v="43"/>
    <x v="8"/>
    <n v="3.5"/>
  </r>
  <r>
    <x v="43"/>
    <x v="9"/>
    <n v="0"/>
  </r>
  <r>
    <x v="43"/>
    <x v="10"/>
    <n v="0"/>
  </r>
  <r>
    <x v="44"/>
    <x v="0"/>
    <n v="0"/>
  </r>
  <r>
    <x v="44"/>
    <x v="1"/>
    <n v="10"/>
  </r>
  <r>
    <x v="44"/>
    <x v="2"/>
    <n v="10.5"/>
  </r>
  <r>
    <x v="44"/>
    <x v="3"/>
    <n v="24.5"/>
  </r>
  <r>
    <x v="44"/>
    <x v="4"/>
    <n v="15"/>
  </r>
  <r>
    <x v="44"/>
    <x v="5"/>
    <n v="68.5"/>
  </r>
  <r>
    <x v="44"/>
    <x v="6"/>
    <n v="56.5"/>
  </r>
  <r>
    <x v="44"/>
    <x v="7"/>
    <n v="47"/>
  </r>
  <r>
    <x v="44"/>
    <x v="8"/>
    <n v="6"/>
  </r>
  <r>
    <x v="44"/>
    <x v="9"/>
    <n v="0"/>
  </r>
  <r>
    <x v="44"/>
    <x v="10"/>
    <n v="0"/>
  </r>
  <r>
    <x v="45"/>
    <x v="0"/>
    <n v="0"/>
  </r>
  <r>
    <x v="45"/>
    <x v="1"/>
    <n v="0"/>
  </r>
  <r>
    <x v="45"/>
    <x v="2"/>
    <n v="13.1"/>
  </r>
  <r>
    <x v="45"/>
    <x v="3"/>
    <n v="63.5"/>
  </r>
  <r>
    <x v="45"/>
    <x v="4"/>
    <n v="2.6"/>
  </r>
  <r>
    <x v="45"/>
    <x v="5"/>
    <n v="33"/>
  </r>
  <r>
    <x v="45"/>
    <x v="6"/>
    <n v="7.5"/>
  </r>
  <r>
    <x v="45"/>
    <x v="7"/>
    <n v="18.3"/>
  </r>
  <r>
    <x v="45"/>
    <x v="8"/>
    <n v="0"/>
  </r>
  <r>
    <x v="45"/>
    <x v="9"/>
    <n v="0"/>
  </r>
  <r>
    <x v="45"/>
    <x v="10"/>
    <n v="0"/>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
  <r>
    <x v="0"/>
    <x v="0"/>
    <n v="100"/>
  </r>
  <r>
    <x v="0"/>
    <x v="1"/>
    <n v="50"/>
  </r>
  <r>
    <x v="0"/>
    <x v="2"/>
    <n v="-20"/>
  </r>
  <r>
    <x v="0"/>
    <x v="3"/>
    <n v="-95"/>
  </r>
  <r>
    <x v="0"/>
    <x v="4"/>
    <n v="35"/>
  </r>
  <r>
    <x v="1"/>
    <x v="0"/>
    <n v="200"/>
  </r>
  <r>
    <x v="1"/>
    <x v="1"/>
    <n v="100"/>
  </r>
  <r>
    <x v="1"/>
    <x v="2"/>
    <n v="-30"/>
  </r>
  <r>
    <x v="1"/>
    <x v="3"/>
    <n v="-100"/>
  </r>
  <r>
    <x v="1"/>
    <x v="4"/>
    <n v="170"/>
  </r>
  <r>
    <x v="2"/>
    <x v="0"/>
    <n v="120"/>
  </r>
  <r>
    <x v="2"/>
    <x v="1"/>
    <n v="50"/>
  </r>
  <r>
    <x v="2"/>
    <x v="2"/>
    <n v="-10"/>
  </r>
  <r>
    <x v="2"/>
    <x v="3"/>
    <n v="-40"/>
  </r>
  <r>
    <x v="2"/>
    <x v="4"/>
    <n v="120"/>
  </r>
  <r>
    <x v="3"/>
    <x v="0"/>
    <n v="150"/>
  </r>
  <r>
    <x v="3"/>
    <x v="1"/>
    <n v="0"/>
  </r>
  <r>
    <x v="3"/>
    <x v="2"/>
    <n v="0"/>
  </r>
  <r>
    <x v="3"/>
    <x v="3"/>
    <n v="-100"/>
  </r>
  <r>
    <x v="3"/>
    <x v="4"/>
    <n v="50"/>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
  <r>
    <x v="0"/>
    <x v="0"/>
    <x v="0"/>
  </r>
  <r>
    <x v="1"/>
    <x v="1"/>
    <x v="1"/>
  </r>
  <r>
    <x v="2"/>
    <x v="2"/>
    <x v="2"/>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
  <r>
    <x v="0"/>
    <s v="(100) 485-3845"/>
    <s v="Tin Can Wireless"/>
    <s v="Fiji"/>
    <s v="NI"/>
    <n v="121"/>
    <x v="0"/>
  </r>
  <r>
    <x v="1"/>
    <s v="(106) 236-1942"/>
    <s v="AT&amp;G"/>
    <s v="Saint Pierre and Miquelon"/>
    <s v="British Columbia"/>
    <n v="183"/>
    <x v="0"/>
  </r>
  <r>
    <x v="2"/>
    <s v="(107) 825-6038"/>
    <s v="VBA Mobile"/>
    <s v="Nepal"/>
    <s v="Niger"/>
    <n v="193"/>
    <x v="0"/>
  </r>
  <r>
    <x v="3"/>
    <s v="(109) 778-4513"/>
    <s v="ABC Telecom"/>
    <s v="French Guiana"/>
    <s v="QLD"/>
    <n v="174"/>
    <x v="0"/>
  </r>
  <r>
    <x v="4"/>
    <s v="(112) 155-5942"/>
    <s v="AT&amp;G"/>
    <s v="Norway"/>
    <s v="Alberta"/>
    <n v="178"/>
    <x v="0"/>
  </r>
  <r>
    <x v="5"/>
    <s v="(114) 270-1460"/>
    <s v="VBA Mobile"/>
    <s v="Sao Tome and Principe"/>
    <s v="Leinster"/>
    <n v="138"/>
    <x v="0"/>
  </r>
  <r>
    <x v="6"/>
    <s v="(116) 388-5151"/>
    <s v="VBA Mobile"/>
    <s v="Sierra Leone"/>
    <s v="Hampshire"/>
    <n v="73"/>
    <x v="1"/>
  </r>
  <r>
    <x v="7"/>
    <s v="(117) 674-9978"/>
    <s v="AT&amp;G"/>
    <s v="French Polynesia"/>
    <s v="HH"/>
    <n v="192"/>
    <x v="0"/>
  </r>
  <r>
    <x v="8"/>
    <s v="(119) 595-6064"/>
    <s v="VBA Mobile"/>
    <s v="Indonesia"/>
    <s v="Wie"/>
    <n v="183"/>
    <x v="0"/>
  </r>
  <r>
    <x v="9"/>
    <s v="(127) 468-5979"/>
    <s v="Tin Can Wireless"/>
    <s v="Cape Verde"/>
    <s v="Delaware"/>
    <n v="100"/>
    <x v="0"/>
  </r>
  <r>
    <x v="10"/>
    <s v="(128) 546-4781"/>
    <s v="ABC Telecom"/>
    <s v="Cyprus"/>
    <s v="Noord Holland"/>
    <n v="104"/>
    <x v="0"/>
  </r>
  <r>
    <x v="11"/>
    <s v="(130) 175-1427"/>
    <s v="ABC Telecom"/>
    <s v="Åland Islands"/>
    <s v="MT"/>
    <n v="118"/>
    <x v="0"/>
  </r>
  <r>
    <x v="12"/>
    <s v="(130) 774-0412"/>
    <s v="VBA Mobile"/>
    <s v="Uganda"/>
    <s v="Ontario"/>
    <n v="74"/>
    <x v="1"/>
  </r>
  <r>
    <x v="13"/>
    <s v="(134) 403-0219"/>
    <s v="ABC Telecom"/>
    <s v="Saint Barthélemy"/>
    <s v="Kansas"/>
    <n v="137"/>
    <x v="0"/>
  </r>
  <r>
    <x v="14"/>
    <s v="(136) 235-9281"/>
    <s v="ABC Telecom"/>
    <s v="Macao"/>
    <s v="RS"/>
    <n v="139"/>
    <x v="0"/>
  </r>
  <r>
    <x v="15"/>
    <s v="(137) 516-8585"/>
    <s v="ABC Telecom"/>
    <s v="Korea, North"/>
    <s v="Connecticut"/>
    <n v="102"/>
    <x v="0"/>
  </r>
  <r>
    <x v="16"/>
    <s v="(137) 951-3884"/>
    <s v="VBA Mobile"/>
    <s v="American Samoa"/>
    <s v="QC"/>
    <n v="176"/>
    <x v="0"/>
  </r>
  <r>
    <x v="17"/>
    <s v="(138) 953-2236"/>
    <s v="AT&amp;G"/>
    <s v="Czech Republic"/>
    <s v="Andhra Pradesh"/>
    <n v="188"/>
    <x v="0"/>
  </r>
  <r>
    <x v="18"/>
    <s v="(141) 191-3851"/>
    <s v="VBA Mobile"/>
    <s v="Guyana"/>
    <s v="Zeeland"/>
    <n v="59"/>
    <x v="1"/>
  </r>
  <r>
    <x v="19"/>
    <s v="(141) 425-3177"/>
    <s v="Tin Can Wireless"/>
    <s v="Namibia"/>
    <s v="Anambra"/>
    <n v="147"/>
    <x v="0"/>
  </r>
  <r>
    <x v="20"/>
    <s v="(142) 675-1732"/>
    <s v="VBA Mobile"/>
    <s v="Brunei"/>
    <s v="Roxburghshire"/>
    <n v="99"/>
    <x v="1"/>
  </r>
  <r>
    <x v="21"/>
    <s v="(143) 802-7313"/>
    <s v="VBA Mobile"/>
    <s v="Saint Barthélemy"/>
    <s v="Florida"/>
    <n v="130"/>
    <x v="0"/>
  </r>
  <r>
    <x v="22"/>
    <s v="(148) 104-5780"/>
    <s v="ABC Telecom"/>
    <s v="New Caledonia"/>
    <s v="OK"/>
    <n v="80"/>
    <x v="1"/>
  </r>
  <r>
    <x v="23"/>
    <s v="(151) 972-4152"/>
    <s v="ABC Telecom"/>
    <s v="Gambia"/>
    <s v="PA"/>
    <n v="127"/>
    <x v="0"/>
  </r>
  <r>
    <x v="24"/>
    <s v="(152) 398-3310"/>
    <s v="VBA Mobile"/>
    <s v="Haiti"/>
    <s v="Luxemburg"/>
    <n v="92"/>
    <x v="1"/>
  </r>
  <r>
    <x v="25"/>
    <s v="(153) 291-8239"/>
    <s v="Tin Can Wireless"/>
    <s v="Antarctica"/>
    <s v="SO"/>
    <n v="103"/>
    <x v="0"/>
  </r>
  <r>
    <x v="26"/>
    <s v="(153) 610-6706"/>
    <s v="AT&amp;G"/>
    <s v="Cuba"/>
    <s v="KT"/>
    <n v="89"/>
    <x v="1"/>
  </r>
  <r>
    <x v="27"/>
    <s v="(158) 807-8687"/>
    <s v="AT&amp;G"/>
    <s v="South Sudan"/>
    <s v="ON"/>
    <n v="173"/>
    <x v="0"/>
  </r>
  <r>
    <x v="28"/>
    <s v="(158) 972-8897"/>
    <s v="Tin Can Wireless"/>
    <s v="Swaziland"/>
    <s v="Renfrewshire"/>
    <n v="185"/>
    <x v="0"/>
  </r>
  <r>
    <x v="29"/>
    <s v="(163) 665-7902"/>
    <s v="Tin Can Wireless"/>
    <s v="Estonia"/>
    <s v="SP"/>
    <n v="117"/>
    <x v="0"/>
  </r>
  <r>
    <x v="30"/>
    <s v="(166) 363-2071"/>
    <s v="ABC Telecom"/>
    <s v="Northern Mariana Islands"/>
    <s v="LO"/>
    <n v="148"/>
    <x v="0"/>
  </r>
  <r>
    <x v="31"/>
    <s v="(168) 880-8744"/>
    <s v="ABC Telecom"/>
    <s v="Aruba"/>
    <s v="RS"/>
    <n v="72"/>
    <x v="1"/>
  </r>
  <r>
    <x v="32"/>
    <s v="(171) 885-8961"/>
    <s v="AT&amp;G"/>
    <s v="Guadeloupe"/>
    <s v="Vienna"/>
    <n v="68"/>
    <x v="1"/>
  </r>
  <r>
    <x v="33"/>
    <s v="(173) 516-5758"/>
    <s v="AT&amp;G"/>
    <s v="Suriname"/>
    <s v="Mersin"/>
    <n v="187"/>
    <x v="0"/>
  </r>
  <r>
    <x v="34"/>
    <s v="(180) 379-9198"/>
    <s v="ABC Telecom"/>
    <s v="Ukraine"/>
    <s v="AR"/>
    <n v="118"/>
    <x v="0"/>
  </r>
  <r>
    <x v="35"/>
    <s v="(180) 846-3267"/>
    <s v="ABC Telecom"/>
    <s v="Marshall Islands"/>
    <s v="NSW"/>
    <n v="70"/>
    <x v="1"/>
  </r>
  <r>
    <x v="36"/>
    <s v="(182) 216-8499"/>
    <s v="AT&amp;G"/>
    <s v="Swaziland"/>
    <s v="Niger"/>
    <n v="170"/>
    <x v="0"/>
  </r>
  <r>
    <x v="37"/>
    <s v="(184) 532-7334"/>
    <s v="VBA Mobile"/>
    <s v="Madagascar"/>
    <s v="North Island"/>
    <n v="98"/>
    <x v="1"/>
  </r>
  <r>
    <x v="38"/>
    <s v="(186) 496-3260"/>
    <s v="AT&amp;G"/>
    <s v="Monaco"/>
    <s v="WV"/>
    <n v="132"/>
    <x v="0"/>
  </r>
  <r>
    <x v="39"/>
    <s v="(188) 545-3730"/>
    <s v="VBA Mobile"/>
    <s v="Martinique"/>
    <s v="Manitoba"/>
    <n v="87"/>
    <x v="1"/>
  </r>
  <r>
    <x v="40"/>
    <s v="(189) 130-6911"/>
    <s v="VBA Mobile"/>
    <s v="Uruguay"/>
    <s v="Imo"/>
    <n v="95"/>
    <x v="1"/>
  </r>
  <r>
    <x v="41"/>
    <s v="(196) 412-7073"/>
    <s v="AT&amp;G"/>
    <s v="Liechtenstein"/>
    <s v="Borno"/>
    <n v="117"/>
    <x v="0"/>
  </r>
  <r>
    <x v="42"/>
    <s v="(203) 198-7754"/>
    <s v="ABC Telecom"/>
    <s v="Zimbabwe"/>
    <s v="BO"/>
    <n v="143"/>
    <x v="0"/>
  </r>
  <r>
    <x v="43"/>
    <s v="(205) 174-4721"/>
    <s v="ABC Telecom"/>
    <s v="Guatemala"/>
    <s v="L"/>
    <n v="172"/>
    <x v="0"/>
  </r>
  <r>
    <x v="44"/>
    <s v="(216) 689-1061"/>
    <s v="Tin Can Wireless"/>
    <s v="Mayotte"/>
    <s v="ID"/>
    <n v="196"/>
    <x v="0"/>
  </r>
  <r>
    <x v="45"/>
    <s v="(217) 348-4354"/>
    <s v="VBA Mobile"/>
    <s v="Morocco"/>
    <s v="RF"/>
    <n v="136"/>
    <x v="0"/>
  </r>
  <r>
    <x v="46"/>
    <s v="(218) 807-8217"/>
    <s v="ABC Telecom"/>
    <s v="Western Sahara"/>
    <s v="Ontario"/>
    <n v="162"/>
    <x v="0"/>
  </r>
  <r>
    <x v="47"/>
    <s v="(220) 118-0147"/>
    <s v="Tin Can Wireless"/>
    <s v="Saint Martin"/>
    <s v="HR"/>
    <n v="93"/>
    <x v="1"/>
  </r>
  <r>
    <x v="48"/>
    <s v="(229) 905-8006"/>
    <s v="ABC Telecom"/>
    <s v="American Samoa"/>
    <s v="BE"/>
    <n v="148"/>
    <x v="0"/>
  </r>
  <r>
    <x v="49"/>
    <s v="(245) 990-5034"/>
    <s v="AT&amp;G"/>
    <s v="Bermuda"/>
    <s v="Vienna"/>
    <n v="148"/>
    <x v="0"/>
  </r>
  <r>
    <x v="50"/>
    <s v="(246) 113-0536"/>
    <s v="VBA Mobile"/>
    <s v="Virgin Islands, British"/>
    <s v="Andhra Pradesh"/>
    <n v="104"/>
    <x v="0"/>
  </r>
  <r>
    <x v="51"/>
    <s v="(249) 296-8915"/>
    <s v="AT&amp;G"/>
    <s v="Iceland"/>
    <s v="ZP"/>
    <n v="56"/>
    <x v="1"/>
  </r>
  <r>
    <x v="52"/>
    <s v="(254) 325-1632"/>
    <s v="VBA Mobile"/>
    <s v="Aruba"/>
    <s v="South Island"/>
    <n v="130"/>
    <x v="0"/>
  </r>
  <r>
    <x v="53"/>
    <s v="(256) 336-0203"/>
    <s v="Tin Can Wireless"/>
    <s v="Turkmenistan"/>
    <s v="Ceará"/>
    <n v="118"/>
    <x v="0"/>
  </r>
  <r>
    <x v="54"/>
    <s v="(269) 599-4118"/>
    <s v="Tin Can Wireless"/>
    <s v="Montserrat"/>
    <s v="LAZ"/>
    <n v="127"/>
    <x v="0"/>
  </r>
  <r>
    <x v="55"/>
    <s v="(270) 515-4939"/>
    <s v="AT&amp;G"/>
    <s v="Saint Martin"/>
    <s v="IN"/>
    <n v="56"/>
    <x v="1"/>
  </r>
  <r>
    <x v="56"/>
    <s v="(272) 633-1286"/>
    <s v="Tin Can Wireless"/>
    <s v="Hong Kong"/>
    <s v="Victoria"/>
    <n v="172"/>
    <x v="0"/>
  </r>
  <r>
    <x v="57"/>
    <s v="(273) 617-9191"/>
    <s v="ABC Telecom"/>
    <s v="Somalia"/>
    <s v="CO"/>
    <n v="96"/>
    <x v="1"/>
  </r>
  <r>
    <x v="58"/>
    <s v="(278) 653-2895"/>
    <s v="Tin Can Wireless"/>
    <s v="Marshall Islands"/>
    <s v="Haute-Normandie"/>
    <n v="141"/>
    <x v="0"/>
  </r>
  <r>
    <x v="59"/>
    <s v="(282) 265-6013"/>
    <s v="AT&amp;G"/>
    <s v="Greece"/>
    <s v="Bedfordshire"/>
    <n v="199"/>
    <x v="0"/>
  </r>
  <r>
    <x v="60"/>
    <s v="(286) 570-7170"/>
    <s v="VBA Mobile"/>
    <s v="Iceland"/>
    <s v="KN"/>
    <n v="84"/>
    <x v="1"/>
  </r>
  <r>
    <x v="61"/>
    <s v="(293) 520-5937"/>
    <s v="AT&amp;G"/>
    <s v="Barbados"/>
    <s v="ON"/>
    <n v="112"/>
    <x v="0"/>
  </r>
  <r>
    <x v="62"/>
    <s v="(293) 591-1145"/>
    <s v="VBA Mobile"/>
    <s v="New Caledonia"/>
    <s v="ON"/>
    <n v="105"/>
    <x v="0"/>
  </r>
  <r>
    <x v="63"/>
    <s v="(294) 689-8904"/>
    <s v="AT&amp;G"/>
    <s v="Tokelau"/>
    <s v="NT"/>
    <n v="106"/>
    <x v="0"/>
  </r>
  <r>
    <x v="64"/>
    <s v="(301) 438-3602"/>
    <s v="AT&amp;G"/>
    <s v="Rwanda"/>
    <s v="Victoria"/>
    <n v="109"/>
    <x v="0"/>
  </r>
  <r>
    <x v="65"/>
    <s v="(310) 123-9735"/>
    <s v="AT&amp;G"/>
    <s v="Uruguay"/>
    <s v="Gaz"/>
    <n v="70"/>
    <x v="1"/>
  </r>
  <r>
    <x v="66"/>
    <s v="(312) 421-7288"/>
    <s v="AT&amp;G"/>
    <s v="Holy See (Vatican City State)"/>
    <s v="Bauchi"/>
    <n v="183"/>
    <x v="0"/>
  </r>
  <r>
    <x v="67"/>
    <s v="(314) 231-0323"/>
    <s v="ABC Telecom"/>
    <s v="Turks and Caicos Islands"/>
    <s v="Wie"/>
    <n v="117"/>
    <x v="0"/>
  </r>
  <r>
    <x v="68"/>
    <s v="(314) 520-5267"/>
    <s v="Tin Can Wireless"/>
    <s v="Indonesia"/>
    <s v="West-Vlaanderen"/>
    <n v="52"/>
    <x v="1"/>
  </r>
  <r>
    <x v="69"/>
    <s v="(316) 600-2447"/>
    <s v="ABC Telecom"/>
    <s v="Tajikistan"/>
    <s v="Berlin"/>
    <n v="87"/>
    <x v="1"/>
  </r>
  <r>
    <x v="70"/>
    <s v="(316) 756-4142"/>
    <s v="VBA Mobile"/>
    <s v="Israel"/>
    <s v="Cambridgeshire"/>
    <n v="139"/>
    <x v="0"/>
  </r>
  <r>
    <x v="71"/>
    <s v="(318) 674-8844"/>
    <s v="ABC Telecom"/>
    <s v="Antigua and Barbuda"/>
    <s v="HH"/>
    <n v="64"/>
    <x v="1"/>
  </r>
  <r>
    <x v="72"/>
    <s v="(321) 181-0014"/>
    <s v="VBA Mobile"/>
    <s v="Chile"/>
    <s v="Kocaeli"/>
    <n v="146"/>
    <x v="0"/>
  </r>
  <r>
    <x v="73"/>
    <s v="(321) 924-1863"/>
    <s v="ABC Telecom"/>
    <s v="South Sudan"/>
    <s v="NO"/>
    <n v="157"/>
    <x v="0"/>
  </r>
  <r>
    <x v="74"/>
    <s v="(325) 593-9799"/>
    <s v="ABC Telecom"/>
    <s v="Italy"/>
    <s v="KN"/>
    <n v="115"/>
    <x v="0"/>
  </r>
  <r>
    <x v="75"/>
    <s v="(327) 496-8247"/>
    <s v="VBA Mobile"/>
    <s v="Germany"/>
    <s v="LU"/>
    <n v="85"/>
    <x v="1"/>
  </r>
  <r>
    <x v="76"/>
    <s v="(332) 299-1997"/>
    <s v="VBA Mobile"/>
    <s v="South Africa"/>
    <s v="Sląskie"/>
    <n v="100"/>
    <x v="0"/>
  </r>
  <r>
    <x v="77"/>
    <s v="(342) 150-8661"/>
    <s v="VBA Mobile"/>
    <s v="Lesotho"/>
    <s v="Essex"/>
    <n v="193"/>
    <x v="0"/>
  </r>
  <r>
    <x v="78"/>
    <s v="(354) 169-9729"/>
    <s v="VBA Mobile"/>
    <s v="Singapore"/>
    <s v="PE"/>
    <n v="113"/>
    <x v="0"/>
  </r>
  <r>
    <x v="79"/>
    <s v="(358) 604-3023"/>
    <s v="VBA Mobile"/>
    <s v="Estonia"/>
    <s v="NSW"/>
    <n v="88"/>
    <x v="1"/>
  </r>
  <r>
    <x v="80"/>
    <s v="(360) 380-6516"/>
    <s v="AT&amp;G"/>
    <s v="Cambodia"/>
    <s v="AL"/>
    <n v="109"/>
    <x v="0"/>
  </r>
  <r>
    <x v="81"/>
    <s v="(367) 538-9713"/>
    <s v="ABC Telecom"/>
    <s v="Macao"/>
    <s v="Ist"/>
    <n v="189"/>
    <x v="0"/>
  </r>
  <r>
    <x v="82"/>
    <s v="(369) 293-1364"/>
    <s v="AT&amp;G"/>
    <s v="Cocos (Keeling) Islands"/>
    <s v="SP"/>
    <n v="156"/>
    <x v="0"/>
  </r>
  <r>
    <x v="83"/>
    <s v="(372) 101-0987"/>
    <s v="VBA Mobile"/>
    <s v="Puerto Rico"/>
    <s v="U"/>
    <n v="199"/>
    <x v="0"/>
  </r>
  <r>
    <x v="84"/>
    <s v="(380) 279-2941"/>
    <s v="ABC Telecom"/>
    <s v="Rwanda"/>
    <s v="Stirlingshire"/>
    <n v="68"/>
    <x v="1"/>
  </r>
  <r>
    <x v="85"/>
    <s v="(381) 691-1135"/>
    <s v="ABC Telecom"/>
    <s v="Nauru"/>
    <s v="Wie"/>
    <n v="200"/>
    <x v="2"/>
  </r>
  <r>
    <x v="86"/>
    <s v="(384) 874-8085"/>
    <s v="VBA Mobile"/>
    <s v="Tajikistan"/>
    <s v="Berlin"/>
    <n v="96"/>
    <x v="1"/>
  </r>
  <r>
    <x v="87"/>
    <s v="(388) 706-8815"/>
    <s v="VBA Mobile"/>
    <s v="French Polynesia"/>
    <s v="TOS"/>
    <n v="120"/>
    <x v="0"/>
  </r>
  <r>
    <x v="88"/>
    <s v="(389) 489-6504"/>
    <s v="ABC Telecom"/>
    <s v="Peru"/>
    <s v="WV"/>
    <n v="54"/>
    <x v="1"/>
  </r>
  <r>
    <x v="89"/>
    <s v="(393) 209-8086"/>
    <s v="VBA Mobile"/>
    <s v="Estonia"/>
    <s v="Wie"/>
    <n v="71"/>
    <x v="1"/>
  </r>
  <r>
    <x v="90"/>
    <s v="(396) 529-4734"/>
    <s v="VBA Mobile"/>
    <s v="Tonga"/>
    <s v="Gaz"/>
    <n v="63"/>
    <x v="1"/>
  </r>
  <r>
    <x v="91"/>
    <s v="(399) 755-7245"/>
    <s v="VBA Mobile"/>
    <s v="Ireland"/>
    <s v="Rio Grande do Sul"/>
    <n v="171"/>
    <x v="0"/>
  </r>
  <r>
    <x v="92"/>
    <s v="(403) 747-8917"/>
    <s v="VBA Mobile"/>
    <s v="Christmas Island"/>
    <s v="Comunitat Valenciana"/>
    <n v="163"/>
    <x v="0"/>
  </r>
  <r>
    <x v="93"/>
    <s v="(404) 380-7799"/>
    <s v="VBA Mobile"/>
    <s v="Angola"/>
    <s v="Kon"/>
    <n v="187"/>
    <x v="0"/>
  </r>
  <r>
    <x v="94"/>
    <s v="(414) 490-9508"/>
    <s v="Tin Can Wireless"/>
    <s v="Anguilla"/>
    <s v="Konya"/>
    <n v="87"/>
    <x v="1"/>
  </r>
  <r>
    <x v="95"/>
    <s v="(416) 356-9381"/>
    <s v="VBA Mobile"/>
    <s v="Ukraine"/>
    <s v="MU"/>
    <n v="85"/>
    <x v="1"/>
  </r>
  <r>
    <x v="96"/>
    <s v="(420) 318-2242"/>
    <s v="ABC Telecom"/>
    <s v="Nigeria"/>
    <s v="Ontario"/>
    <n v="85"/>
    <x v="1"/>
  </r>
  <r>
    <x v="97"/>
    <s v="(421) 654-7871"/>
    <s v="AT&amp;G"/>
    <s v="Portugal"/>
    <s v="Maharastra"/>
    <n v="93"/>
    <x v="1"/>
  </r>
  <r>
    <x v="98"/>
    <s v="(424) 806-3895"/>
    <s v="Tin Can Wireless"/>
    <s v="Comoros"/>
    <s v="ON"/>
    <n v="182"/>
    <x v="0"/>
  </r>
  <r>
    <x v="99"/>
    <s v="(425) 560-6179"/>
    <s v="Tin Can Wireless"/>
    <s v="Gibraltar"/>
    <s v="Goiás"/>
    <n v="127"/>
    <x v="0"/>
  </r>
  <r>
    <x v="100"/>
    <s v="(427) 338-0984"/>
    <s v="VBA Mobile"/>
    <s v="Turks and Caicos Islands"/>
    <s v="Burgenland"/>
    <n v="92"/>
    <x v="1"/>
  </r>
  <r>
    <x v="101"/>
    <s v="(428) 288-0860"/>
    <s v="VBA Mobile"/>
    <s v="Mayotte"/>
    <s v="HH"/>
    <n v="73"/>
    <x v="1"/>
  </r>
  <r>
    <x v="102"/>
    <s v="(429) 640-5876"/>
    <s v="ABC Telecom"/>
    <s v="Chad"/>
    <s v="Ank"/>
    <n v="82"/>
    <x v="1"/>
  </r>
  <r>
    <x v="103"/>
    <s v="(430) 108-8749"/>
    <s v="ABC Telecom"/>
    <s v="Italy"/>
    <s v="Victoria"/>
    <n v="114"/>
    <x v="0"/>
  </r>
  <r>
    <x v="104"/>
    <s v="(431) 918-3584"/>
    <s v="Tin Can Wireless"/>
    <s v="Egypt"/>
    <s v="Van"/>
    <n v="86"/>
    <x v="1"/>
  </r>
  <r>
    <x v="105"/>
    <s v="(434) 291-3407"/>
    <s v="Tin Can Wireless"/>
    <s v="United States Minor Outlying Islands"/>
    <s v="RI"/>
    <n v="107"/>
    <x v="0"/>
  </r>
  <r>
    <x v="106"/>
    <s v="(444) 108-2449"/>
    <s v="VBA Mobile"/>
    <s v="Haiti"/>
    <s v="Alberta"/>
    <n v="97"/>
    <x v="1"/>
  </r>
  <r>
    <x v="107"/>
    <s v="(450) 181-5755"/>
    <s v="VBA Mobile"/>
    <s v="Czech Republic"/>
    <s v="Vienna"/>
    <n v="122"/>
    <x v="0"/>
  </r>
  <r>
    <x v="108"/>
    <s v="(453) 947-0725"/>
    <s v="VBA Mobile"/>
    <s v="Turkey"/>
    <s v="L"/>
    <n v="137"/>
    <x v="0"/>
  </r>
  <r>
    <x v="109"/>
    <s v="(454) 872-0359"/>
    <s v="Tin Can Wireless"/>
    <s v="Uzbekistan"/>
    <s v="IL"/>
    <n v="132"/>
    <x v="0"/>
  </r>
  <r>
    <x v="110"/>
    <s v="(462) 896-3430"/>
    <s v="ABC Telecom"/>
    <s v="Costa Rica"/>
    <s v="Zeeland"/>
    <n v="129"/>
    <x v="0"/>
  </r>
  <r>
    <x v="111"/>
    <s v="(464) 130-0776"/>
    <s v="VBA Mobile"/>
    <s v="Guinea-Bissau"/>
    <s v="Victoria"/>
    <n v="176"/>
    <x v="0"/>
  </r>
  <r>
    <x v="112"/>
    <s v="(472) 766-9329"/>
    <s v="ABC Telecom"/>
    <s v="Colombia"/>
    <s v="Connacht"/>
    <n v="103"/>
    <x v="0"/>
  </r>
  <r>
    <x v="113"/>
    <s v="(473) 335-7028"/>
    <s v="Tin Can Wireless"/>
    <s v="Congo (Brazzaville)"/>
    <s v="Luik"/>
    <n v="87"/>
    <x v="1"/>
  </r>
  <r>
    <x v="114"/>
    <s v="(474) 587-3243"/>
    <s v="AT&amp;G"/>
    <s v="Nicaragua"/>
    <s v="Massachusetts"/>
    <n v="50"/>
    <x v="1"/>
  </r>
  <r>
    <x v="115"/>
    <s v="(475) 990-2539"/>
    <s v="Tin Can Wireless"/>
    <s v="United States"/>
    <s v="ON"/>
    <n v="179"/>
    <x v="0"/>
  </r>
  <r>
    <x v="116"/>
    <s v="(490) 732-5678"/>
    <s v="Tin Can Wireless"/>
    <s v="Pakistan"/>
    <s v="Benue"/>
    <n v="186"/>
    <x v="0"/>
  </r>
  <r>
    <x v="117"/>
    <s v="(492) 846-2442"/>
    <s v="AT&amp;G"/>
    <s v="Slovenia"/>
    <s v="Ist"/>
    <n v="172"/>
    <x v="0"/>
  </r>
  <r>
    <x v="118"/>
    <s v="(502) 970-4821"/>
    <s v="ABC Telecom"/>
    <s v="Vanuatu"/>
    <s v="MA"/>
    <n v="79"/>
    <x v="1"/>
  </r>
  <r>
    <x v="119"/>
    <s v="(506) 306-7776"/>
    <s v="Tin Can Wireless"/>
    <s v="Palau"/>
    <s v="NI"/>
    <n v="185"/>
    <x v="0"/>
  </r>
  <r>
    <x v="120"/>
    <s v="(511) 560-2716"/>
    <s v="Tin Can Wireless"/>
    <s v="Saint Vincent and The Grenadines"/>
    <s v="Lombardia"/>
    <n v="176"/>
    <x v="0"/>
  </r>
  <r>
    <x v="121"/>
    <s v="(515) 529-5775"/>
    <s v="Tin Can Wireless"/>
    <s v="Tanzania"/>
    <s v="British Columbia"/>
    <n v="195"/>
    <x v="0"/>
  </r>
  <r>
    <x v="122"/>
    <s v="(516) 848-2924"/>
    <s v="VBA Mobile"/>
    <s v="Montenegro"/>
    <s v="Wie"/>
    <n v="80"/>
    <x v="1"/>
  </r>
  <r>
    <x v="123"/>
    <s v="(518) 901-8909"/>
    <s v="VBA Mobile"/>
    <s v="Spain"/>
    <s v="MB"/>
    <n v="176"/>
    <x v="0"/>
  </r>
  <r>
    <x v="124"/>
    <s v="(522) 970-2561"/>
    <s v="VBA Mobile"/>
    <s v="Cook Islands"/>
    <s v="Ulster"/>
    <n v="125"/>
    <x v="0"/>
  </r>
  <r>
    <x v="125"/>
    <s v="(525) 576-6391"/>
    <s v="AT&amp;G"/>
    <s v="Gibraltar"/>
    <s v="Kon"/>
    <n v="182"/>
    <x v="0"/>
  </r>
  <r>
    <x v="126"/>
    <s v="(533) 162-5890"/>
    <s v="VBA Mobile"/>
    <s v="Barbados"/>
    <s v="Connacht"/>
    <n v="146"/>
    <x v="0"/>
  </r>
  <r>
    <x v="127"/>
    <s v="(534) 296-9324"/>
    <s v="Tin Can Wireless"/>
    <s v="United Arab Emirates"/>
    <s v="Emilia-Romagna"/>
    <n v="128"/>
    <x v="0"/>
  </r>
  <r>
    <x v="128"/>
    <s v="(539) 303-1658"/>
    <s v="Tin Can Wireless"/>
    <s v="Holy See (Vatican City State)"/>
    <s v="Île-de-France"/>
    <n v="124"/>
    <x v="0"/>
  </r>
  <r>
    <x v="129"/>
    <s v="(542) 324-2278"/>
    <s v="Tin Can Wireless"/>
    <s v="Antarctica"/>
    <s v="QLD"/>
    <n v="162"/>
    <x v="0"/>
  </r>
  <r>
    <x v="130"/>
    <s v="(542) 333-9006"/>
    <s v="VBA Mobile"/>
    <s v="Palau"/>
    <s v="LU"/>
    <n v="145"/>
    <x v="0"/>
  </r>
  <r>
    <x v="131"/>
    <s v="(543) 321-6770"/>
    <s v="ABC Telecom"/>
    <s v="Martinique"/>
    <s v="MA"/>
    <n v="62"/>
    <x v="1"/>
  </r>
  <r>
    <x v="132"/>
    <s v="(554) 865-9682"/>
    <s v="ABC Telecom"/>
    <s v="Slovenia"/>
    <s v="SL"/>
    <n v="116"/>
    <x v="0"/>
  </r>
  <r>
    <x v="133"/>
    <s v="(564) 251-6974"/>
    <s v="ABC Telecom"/>
    <s v="French Southern Territories"/>
    <s v="Vienna"/>
    <n v="104"/>
    <x v="0"/>
  </r>
  <r>
    <x v="134"/>
    <s v="(565) 509-0092"/>
    <s v="AT&amp;G"/>
    <s v="Croatia"/>
    <s v="Western Australia"/>
    <n v="163"/>
    <x v="0"/>
  </r>
  <r>
    <x v="135"/>
    <s v="(572) 182-9221"/>
    <s v="ABC Telecom"/>
    <s v="Kenya"/>
    <s v="OR"/>
    <n v="82"/>
    <x v="1"/>
  </r>
  <r>
    <x v="136"/>
    <s v="(577) 392-3068"/>
    <s v="ABC Telecom"/>
    <s v="Solomon Islands"/>
    <s v="Ant"/>
    <n v="198"/>
    <x v="0"/>
  </r>
  <r>
    <x v="137"/>
    <s v="(577) 515-6696"/>
    <s v="AT&amp;G"/>
    <s v="Tanzania"/>
    <s v="SP"/>
    <n v="186"/>
    <x v="0"/>
  </r>
  <r>
    <x v="138"/>
    <s v="(577) 959-6414"/>
    <s v="AT&amp;G"/>
    <s v="Bahamas"/>
    <s v="Luxemburg"/>
    <n v="54"/>
    <x v="1"/>
  </r>
  <r>
    <x v="139"/>
    <s v="(580) 472-5219"/>
    <s v="VBA Mobile"/>
    <s v="Swaziland"/>
    <s v="Minas Gerais"/>
    <n v="88"/>
    <x v="1"/>
  </r>
  <r>
    <x v="140"/>
    <s v="(580) 512-8987"/>
    <s v="ABC Telecom"/>
    <s v="Malawi"/>
    <s v="Quebec"/>
    <n v="81"/>
    <x v="1"/>
  </r>
  <r>
    <x v="141"/>
    <s v="(581) 318-3532"/>
    <s v="Tin Can Wireless"/>
    <s v="Egypt"/>
    <s v="BR"/>
    <n v="158"/>
    <x v="0"/>
  </r>
  <r>
    <x v="142"/>
    <s v="(581) 350-3877"/>
    <s v="AT&amp;G"/>
    <s v="United States Minor Outlying Islands"/>
    <s v="Konya"/>
    <n v="177"/>
    <x v="0"/>
  </r>
  <r>
    <x v="143"/>
    <s v="(582) 548-3312"/>
    <s v="AT&amp;G"/>
    <s v="Dominican Republic"/>
    <s v="NB"/>
    <n v="200"/>
    <x v="2"/>
  </r>
  <r>
    <x v="144"/>
    <s v="(583) 185-5733"/>
    <s v="AT&amp;G"/>
    <s v="Iceland"/>
    <s v="Andalucía"/>
    <n v="100"/>
    <x v="0"/>
  </r>
  <r>
    <x v="145"/>
    <s v="(583) 811-2537"/>
    <s v="AT&amp;G"/>
    <s v="Guinea"/>
    <s v="LU"/>
    <n v="162"/>
    <x v="0"/>
  </r>
  <r>
    <x v="146"/>
    <s v="(585) 798-4823"/>
    <s v="AT&amp;G"/>
    <s v="Palau"/>
    <s v="AP"/>
    <n v="142"/>
    <x v="0"/>
  </r>
  <r>
    <x v="147"/>
    <s v="(586) 311-8293"/>
    <s v="VBA Mobile"/>
    <s v="Pakistan"/>
    <s v="HA"/>
    <n v="137"/>
    <x v="0"/>
  </r>
  <r>
    <x v="148"/>
    <s v="(588) 179-9799"/>
    <s v="VBA Mobile"/>
    <s v="Peru"/>
    <s v="ON"/>
    <n v="177"/>
    <x v="0"/>
  </r>
  <r>
    <x v="149"/>
    <s v="(590) 124-1525"/>
    <s v="AT&amp;G"/>
    <s v="Sweden"/>
    <s v="Vienna"/>
    <n v="147"/>
    <x v="0"/>
  </r>
  <r>
    <x v="150"/>
    <s v="(591) 631-9244"/>
    <s v="Tin Can Wireless"/>
    <s v="Bermuda"/>
    <s v="Zeeland"/>
    <n v="156"/>
    <x v="0"/>
  </r>
  <r>
    <x v="151"/>
    <s v="(595) 998-6561"/>
    <s v="Tin Can Wireless"/>
    <s v="Dominican Republic"/>
    <s v="Lubelskie"/>
    <n v="90"/>
    <x v="1"/>
  </r>
  <r>
    <x v="152"/>
    <s v="(598) 827-9408"/>
    <s v="Tin Can Wireless"/>
    <s v="Antigua and Barbuda"/>
    <s v="Connacht"/>
    <n v="89"/>
    <x v="1"/>
  </r>
  <r>
    <x v="153"/>
    <s v="(598) 878-7642"/>
    <s v="ABC Telecom"/>
    <s v="Korea, North"/>
    <s v="MB"/>
    <n v="59"/>
    <x v="1"/>
  </r>
  <r>
    <x v="154"/>
    <s v="(604) 318-6927"/>
    <s v="VBA Mobile"/>
    <s v="Bolivia"/>
    <s v="SL"/>
    <n v="195"/>
    <x v="0"/>
  </r>
  <r>
    <x v="155"/>
    <s v="(605) 840-3311"/>
    <s v="Tin Can Wireless"/>
    <s v="Honduras"/>
    <s v="Sussex"/>
    <n v="82"/>
    <x v="1"/>
  </r>
  <r>
    <x v="156"/>
    <s v="(607) 207-4721"/>
    <s v="AT&amp;G"/>
    <s v="Finland"/>
    <s v="DO"/>
    <n v="89"/>
    <x v="1"/>
  </r>
  <r>
    <x v="157"/>
    <s v="(607) 654-3947"/>
    <s v="AT&amp;G"/>
    <s v="Saint Barthélemy"/>
    <s v="TN"/>
    <n v="192"/>
    <x v="0"/>
  </r>
  <r>
    <x v="158"/>
    <s v="(612) 450-3465"/>
    <s v="ABC Telecom"/>
    <s v="Djibouti"/>
    <s v="Oklahoma"/>
    <n v="123"/>
    <x v="0"/>
  </r>
  <r>
    <x v="159"/>
    <s v="(615) 741-1981"/>
    <s v="AT&amp;G"/>
    <s v="Tuvalu"/>
    <s v="Ontario"/>
    <n v="190"/>
    <x v="0"/>
  </r>
  <r>
    <x v="160"/>
    <s v="(616) 328-9313"/>
    <s v="ABC Telecom"/>
    <s v="Peru"/>
    <s v="Bremen"/>
    <n v="83"/>
    <x v="1"/>
  </r>
  <r>
    <x v="161"/>
    <s v="(618) 209-8331"/>
    <s v="ABC Telecom"/>
    <s v="Martinique"/>
    <s v="HH"/>
    <n v="99"/>
    <x v="1"/>
  </r>
  <r>
    <x v="162"/>
    <s v="(619) 538-3350"/>
    <s v="VBA Mobile"/>
    <s v="Comoros"/>
    <s v="Wyoming"/>
    <n v="70"/>
    <x v="1"/>
  </r>
  <r>
    <x v="163"/>
    <s v="(619) 643-1405"/>
    <s v="VBA Mobile"/>
    <s v="Liberia"/>
    <s v="VIC"/>
    <n v="114"/>
    <x v="0"/>
  </r>
  <r>
    <x v="164"/>
    <s v="(619) 954-9706"/>
    <s v="AT&amp;G"/>
    <s v="Hong Kong"/>
    <s v="Vienna"/>
    <n v="187"/>
    <x v="0"/>
  </r>
  <r>
    <x v="165"/>
    <s v="(621) 373-7216"/>
    <s v="Tin Can Wireless"/>
    <s v="Iran"/>
    <s v="PB"/>
    <n v="163"/>
    <x v="0"/>
  </r>
  <r>
    <x v="166"/>
    <s v="(621) 610-6459"/>
    <s v="ABC Telecom"/>
    <s v="Saint Vincent and The Grenadines"/>
    <s v="Vienna"/>
    <n v="66"/>
    <x v="1"/>
  </r>
  <r>
    <x v="167"/>
    <s v="(621) 784-3282"/>
    <s v="ABC Telecom"/>
    <s v="French Southern Territories"/>
    <s v="Connacht"/>
    <n v="53"/>
    <x v="1"/>
  </r>
  <r>
    <x v="168"/>
    <s v="(623) 535-7135"/>
    <s v="ABC Telecom"/>
    <s v="Côte D'Ivoire (Ivory Coast)"/>
    <s v="Idaho"/>
    <n v="169"/>
    <x v="0"/>
  </r>
  <r>
    <x v="169"/>
    <s v="(631) 331-4629"/>
    <s v="Tin Can Wireless"/>
    <s v="Japan"/>
    <s v="Ontario"/>
    <n v="87"/>
    <x v="1"/>
  </r>
  <r>
    <x v="170"/>
    <s v="(643) 762-4970"/>
    <s v="Tin Can Wireless"/>
    <s v="South Sudan"/>
    <s v="GA"/>
    <n v="69"/>
    <x v="1"/>
  </r>
  <r>
    <x v="171"/>
    <s v="(643) 971-0491"/>
    <s v="AT&amp;G"/>
    <s v="Iran"/>
    <s v="ON"/>
    <n v="178"/>
    <x v="0"/>
  </r>
  <r>
    <x v="172"/>
    <s v="(648) 330-6041"/>
    <s v="VBA Mobile"/>
    <s v="Kazakhstan"/>
    <s v="Bourgogne"/>
    <n v="141"/>
    <x v="0"/>
  </r>
  <r>
    <x v="173"/>
    <s v="(651) 351-6954"/>
    <s v="AT&amp;G"/>
    <s v="Kenya"/>
    <s v="KS"/>
    <n v="118"/>
    <x v="0"/>
  </r>
  <r>
    <x v="174"/>
    <s v="(657) 585-4621"/>
    <s v="AT&amp;G"/>
    <s v="South Sudan"/>
    <s v="Morayshire"/>
    <n v="51"/>
    <x v="1"/>
  </r>
  <r>
    <x v="175"/>
    <s v="(658) 636-3152"/>
    <s v="AT&amp;G"/>
    <s v="Botswana"/>
    <s v="DS"/>
    <n v="166"/>
    <x v="0"/>
  </r>
  <r>
    <x v="176"/>
    <s v="(664) 215-9425"/>
    <s v="VBA Mobile"/>
    <s v="Mayotte"/>
    <s v="BE"/>
    <n v="85"/>
    <x v="1"/>
  </r>
  <r>
    <x v="177"/>
    <s v="(664) 887-8186"/>
    <s v="Tin Can Wireless"/>
    <s v="Italy"/>
    <s v="Wie"/>
    <n v="52"/>
    <x v="1"/>
  </r>
  <r>
    <x v="178"/>
    <s v="(665) 231-0434"/>
    <s v="AT&amp;G"/>
    <s v="Maldives"/>
    <s v="Principado de Asturias"/>
    <n v="164"/>
    <x v="0"/>
  </r>
  <r>
    <x v="179"/>
    <s v="(665) 904-8839"/>
    <s v="Tin Can Wireless"/>
    <s v="Honduras"/>
    <s v="Wie"/>
    <n v="178"/>
    <x v="0"/>
  </r>
  <r>
    <x v="180"/>
    <s v="(669) 949-1028"/>
    <s v="AT&amp;G"/>
    <s v="Afghanistan"/>
    <s v="Emilia-Romagna"/>
    <n v="129"/>
    <x v="0"/>
  </r>
  <r>
    <x v="181"/>
    <s v="(671) 224-8065"/>
    <s v="ABC Telecom"/>
    <s v="Central African Republic"/>
    <s v="Ist"/>
    <n v="168"/>
    <x v="0"/>
  </r>
  <r>
    <x v="182"/>
    <s v="(671) 239-0656"/>
    <s v="ABC Telecom"/>
    <s v="French Guiana"/>
    <s v="Sląskie"/>
    <n v="174"/>
    <x v="0"/>
  </r>
  <r>
    <x v="183"/>
    <s v="(671) 391-7866"/>
    <s v="ABC Telecom"/>
    <s v="Niger"/>
    <s v="CA"/>
    <n v="52"/>
    <x v="1"/>
  </r>
  <r>
    <x v="184"/>
    <s v="(675) 250-7553"/>
    <s v="AT&amp;G"/>
    <s v="United Arab Emirates"/>
    <s v="NSW"/>
    <n v="65"/>
    <x v="1"/>
  </r>
  <r>
    <x v="185"/>
    <s v="(678) 935-7755"/>
    <s v="Tin Can Wireless"/>
    <s v="Guinea-Bissau"/>
    <s v="Victoria"/>
    <n v="179"/>
    <x v="0"/>
  </r>
  <r>
    <x v="186"/>
    <s v="(681) 295-0930"/>
    <s v="Tin Can Wireless"/>
    <s v="Montserrat"/>
    <s v="CV"/>
    <n v="132"/>
    <x v="0"/>
  </r>
  <r>
    <x v="187"/>
    <s v="(683) 655-0381"/>
    <s v="VBA Mobile"/>
    <s v="Swaziland"/>
    <s v="Imo"/>
    <n v="82"/>
    <x v="1"/>
  </r>
  <r>
    <x v="188"/>
    <s v="(685) 198-6883"/>
    <s v="AT&amp;G"/>
    <s v="Sweden"/>
    <s v="NI"/>
    <n v="116"/>
    <x v="0"/>
  </r>
  <r>
    <x v="189"/>
    <s v="(686) 166-2357"/>
    <s v="Tin Can Wireless"/>
    <s v="Mali"/>
    <s v="Istanbul"/>
    <n v="171"/>
    <x v="0"/>
  </r>
  <r>
    <x v="190"/>
    <s v="(691) 939-4065"/>
    <s v="ABC Telecom"/>
    <s v="Mozambique"/>
    <s v="NA"/>
    <n v="55"/>
    <x v="1"/>
  </r>
  <r>
    <x v="191"/>
    <s v="(692) 361-0518"/>
    <s v="ABC Telecom"/>
    <s v="Bhutan"/>
    <s v="Manisa"/>
    <n v="114"/>
    <x v="0"/>
  </r>
  <r>
    <x v="192"/>
    <s v="(692) 671-4094"/>
    <s v="Tin Can Wireless"/>
    <s v="Antigua and Barbuda"/>
    <s v="Banffshire"/>
    <n v="185"/>
    <x v="0"/>
  </r>
  <r>
    <x v="193"/>
    <s v="(693) 975-8759"/>
    <s v="VBA Mobile"/>
    <s v="American Samoa"/>
    <s v="Katsina"/>
    <n v="97"/>
    <x v="1"/>
  </r>
  <r>
    <x v="194"/>
    <s v="(697) 772-4748"/>
    <s v="Tin Can Wireless"/>
    <s v="French Southern Territories"/>
    <s v="N."/>
    <n v="190"/>
    <x v="0"/>
  </r>
  <r>
    <x v="195"/>
    <s v="(699) 819-4089"/>
    <s v="AT&amp;G"/>
    <s v="Saint Pierre and Miquelon"/>
    <s v="NSW"/>
    <n v="189"/>
    <x v="0"/>
  </r>
  <r>
    <x v="196"/>
    <s v="(700) 398-2137"/>
    <s v="AT&amp;G"/>
    <s v="Lesotho"/>
    <s v="Kano"/>
    <n v="182"/>
    <x v="0"/>
  </r>
  <r>
    <x v="197"/>
    <s v="(703) 180-3553"/>
    <s v="Tin Can Wireless"/>
    <s v="Qatar"/>
    <s v="Euskadi"/>
    <n v="112"/>
    <x v="0"/>
  </r>
  <r>
    <x v="198"/>
    <s v="(703) 229-3520"/>
    <s v="AT&amp;G"/>
    <s v="Ghana"/>
    <s v="Ohio"/>
    <n v="171"/>
    <x v="0"/>
  </r>
  <r>
    <x v="199"/>
    <s v="(704) 896-0770"/>
    <s v="ABC Telecom"/>
    <s v="Western Sahara"/>
    <s v="Aberdeenshire"/>
    <n v="219"/>
    <x v="2"/>
  </r>
  <r>
    <x v="200"/>
    <s v="(705) 522-1845"/>
    <s v="ABC Telecom"/>
    <s v="Niue"/>
    <s v="Małopolskie"/>
    <n v="474"/>
    <x v="3"/>
  </r>
  <r>
    <x v="201"/>
    <s v="(705) 710-0762"/>
    <s v="ABC Telecom"/>
    <s v="Ghana"/>
    <s v="ON"/>
    <n v="251"/>
    <x v="2"/>
  </r>
  <r>
    <x v="202"/>
    <s v="(706) 601-2615"/>
    <s v="VBA Mobile"/>
    <s v="Martinique"/>
    <s v="İz"/>
    <n v="366"/>
    <x v="4"/>
  </r>
  <r>
    <x v="203"/>
    <s v="(712) 127-4769"/>
    <s v="VBA Mobile"/>
    <s v="Afghanistan"/>
    <s v="Maharastra"/>
    <n v="498"/>
    <x v="3"/>
  </r>
  <r>
    <x v="204"/>
    <s v="(715) 760-0837"/>
    <s v="AT&amp;G"/>
    <s v="Sweden"/>
    <s v="Madhya Pradesh"/>
    <n v="412"/>
    <x v="3"/>
  </r>
  <r>
    <x v="205"/>
    <s v="(718) 991-7937"/>
    <s v="Tin Can Wireless"/>
    <s v="Myanmar"/>
    <s v="OV"/>
    <n v="336"/>
    <x v="4"/>
  </r>
  <r>
    <x v="206"/>
    <s v="(723) 315-3665"/>
    <s v="Tin Can Wireless"/>
    <s v="Jamaica"/>
    <s v="MP"/>
    <n v="491"/>
    <x v="3"/>
  </r>
  <r>
    <x v="207"/>
    <s v="(725) 688-7409"/>
    <s v="AT&amp;G"/>
    <s v="Uganda"/>
    <s v="NV"/>
    <n v="348"/>
    <x v="4"/>
  </r>
  <r>
    <x v="208"/>
    <s v="(725) 837-4249"/>
    <s v="AT&amp;G"/>
    <s v="Sweden"/>
    <s v="Castilla - La Mancha"/>
    <n v="262"/>
    <x v="2"/>
  </r>
  <r>
    <x v="209"/>
    <s v="(727) 865-7992"/>
    <s v="VBA Mobile"/>
    <s v="Åland Islands"/>
    <s v="Minas Gerais"/>
    <n v="457"/>
    <x v="3"/>
  </r>
  <r>
    <x v="210"/>
    <s v="(727) 938-6801"/>
    <s v="Tin Can Wireless"/>
    <s v="French Southern Territories"/>
    <s v="Munster"/>
    <n v="384"/>
    <x v="4"/>
  </r>
  <r>
    <x v="211"/>
    <s v="(730) 208-8656"/>
    <s v="VBA Mobile"/>
    <s v="Cook Islands"/>
    <s v="Uttar Pradesh"/>
    <n v="233"/>
    <x v="2"/>
  </r>
  <r>
    <x v="212"/>
    <s v="(730) 321-0349"/>
    <s v="Tin Can Wireless"/>
    <s v="Antarctica"/>
    <s v="Connacht"/>
    <n v="463"/>
    <x v="3"/>
  </r>
  <r>
    <x v="213"/>
    <s v="(732) 288-6407"/>
    <s v="ABC Telecom"/>
    <s v="Suriname"/>
    <s v="Florida"/>
    <n v="228"/>
    <x v="2"/>
  </r>
  <r>
    <x v="214"/>
    <s v="(733) 409-2598"/>
    <s v="Tin Can Wireless"/>
    <s v="Aruba"/>
    <s v="Berlin"/>
    <n v="420"/>
    <x v="3"/>
  </r>
  <r>
    <x v="215"/>
    <s v="(736) 961-4775"/>
    <s v="AT&amp;G"/>
    <s v="Christmas Island"/>
    <s v="Nord-Pas-de-Calais"/>
    <n v="293"/>
    <x v="2"/>
  </r>
  <r>
    <x v="216"/>
    <s v="(740) 389-9552"/>
    <s v="ABC Telecom"/>
    <s v="Liechtenstein"/>
    <s v="OH"/>
    <n v="437"/>
    <x v="3"/>
  </r>
  <r>
    <x v="217"/>
    <s v="(740) 400-5956"/>
    <s v="Tin Can Wireless"/>
    <s v="Israel"/>
    <s v="ZP"/>
    <n v="390"/>
    <x v="4"/>
  </r>
  <r>
    <x v="218"/>
    <s v="(750) 661-0595"/>
    <s v="AT&amp;G"/>
    <s v="Pakistan"/>
    <s v="M"/>
    <n v="356"/>
    <x v="4"/>
  </r>
  <r>
    <x v="219"/>
    <s v="(758) 829-0270"/>
    <s v="VBA Mobile"/>
    <s v="France"/>
    <s v="MH"/>
    <n v="453"/>
    <x v="3"/>
  </r>
  <r>
    <x v="220"/>
    <s v="(766) 739-7721"/>
    <s v="AT&amp;G"/>
    <s v="El Salvador"/>
    <s v="BU"/>
    <n v="376"/>
    <x v="4"/>
  </r>
  <r>
    <x v="221"/>
    <s v="(771) 322-5204"/>
    <s v="ABC Telecom"/>
    <s v="Guatemala"/>
    <s v="AZ"/>
    <n v="261"/>
    <x v="2"/>
  </r>
  <r>
    <x v="222"/>
    <s v="(773) 342-5092"/>
    <s v="AT&amp;G"/>
    <s v="Canada"/>
    <s v="TN"/>
    <n v="452"/>
    <x v="3"/>
  </r>
  <r>
    <x v="223"/>
    <s v="(773) 569-4182"/>
    <s v="AT&amp;G"/>
    <s v="Taiwan"/>
    <s v="Bourgogne"/>
    <n v="446"/>
    <x v="3"/>
  </r>
  <r>
    <x v="224"/>
    <s v="(774) 645-7662"/>
    <s v="Tin Can Wireless"/>
    <s v="Mayotte"/>
    <s v="BC"/>
    <n v="329"/>
    <x v="4"/>
  </r>
  <r>
    <x v="225"/>
    <s v="(775) 647-5477"/>
    <s v="AT&amp;G"/>
    <s v="Lesotho"/>
    <s v="TAS"/>
    <n v="488"/>
    <x v="3"/>
  </r>
  <r>
    <x v="226"/>
    <s v="(779) 536-1037"/>
    <s v="AT&amp;G"/>
    <s v="Bulgaria"/>
    <s v="Istanbul"/>
    <n v="424"/>
    <x v="3"/>
  </r>
  <r>
    <x v="227"/>
    <s v="(780) 389-1986"/>
    <s v="Tin Can Wireless"/>
    <s v="Honduras"/>
    <s v="WB"/>
    <n v="482"/>
    <x v="3"/>
  </r>
  <r>
    <x v="228"/>
    <s v="(787) 417-8393"/>
    <s v="Tin Can Wireless"/>
    <s v="Switzerland"/>
    <s v="Comunitat Valenciana"/>
    <n v="446"/>
    <x v="3"/>
  </r>
  <r>
    <x v="229"/>
    <s v="(787) 633-3618"/>
    <s v="ABC Telecom"/>
    <s v="United Kingdom (Great Britain)"/>
    <s v="AN"/>
    <n v="238"/>
    <x v="2"/>
  </r>
  <r>
    <x v="230"/>
    <s v="(788) 231-5949"/>
    <s v="VBA Mobile"/>
    <s v="Italy"/>
    <s v="LA"/>
    <n v="365"/>
    <x v="4"/>
  </r>
  <r>
    <x v="231"/>
    <s v="(795) 388-2840"/>
    <s v="Tin Can Wireless"/>
    <s v="Sao Tome and Principe"/>
    <s v="Kerala"/>
    <n v="218"/>
    <x v="2"/>
  </r>
  <r>
    <x v="232"/>
    <s v="(796) 793-0883"/>
    <s v="Tin Can Wireless"/>
    <s v="Portugal"/>
    <s v="Henegouwen"/>
    <n v="394"/>
    <x v="4"/>
  </r>
  <r>
    <x v="233"/>
    <s v="(798) 336-5393"/>
    <s v="ABC Telecom"/>
    <s v="Ukraine"/>
    <s v="AN"/>
    <n v="488"/>
    <x v="3"/>
  </r>
  <r>
    <x v="234"/>
    <s v="(807) 821-3379"/>
    <s v="VBA Mobile"/>
    <s v="Korea, North"/>
    <s v="ES"/>
    <n v="347"/>
    <x v="4"/>
  </r>
  <r>
    <x v="235"/>
    <s v="(808) 432-7292"/>
    <s v="Tin Can Wireless"/>
    <s v="Suriname"/>
    <s v="LU"/>
    <n v="345"/>
    <x v="4"/>
  </r>
  <r>
    <x v="236"/>
    <s v="(811) 472-1273"/>
    <s v="AT&amp;G"/>
    <s v="Pitcairn Islands"/>
    <s v="BA"/>
    <n v="376"/>
    <x v="4"/>
  </r>
  <r>
    <x v="237"/>
    <s v="(815) 167-8993"/>
    <s v="ABC Telecom"/>
    <s v="Heard Island and Mcdonald Islands"/>
    <s v="ERM"/>
    <n v="217"/>
    <x v="2"/>
  </r>
  <r>
    <x v="238"/>
    <s v="(816) 984-7379"/>
    <s v="AT&amp;G"/>
    <s v="Paraguay"/>
    <s v="Bremen"/>
    <n v="276"/>
    <x v="2"/>
  </r>
  <r>
    <x v="239"/>
    <s v="(819) 347-8957"/>
    <s v="VBA Mobile"/>
    <s v="Iceland"/>
    <s v="KP"/>
    <n v="450"/>
    <x v="3"/>
  </r>
  <r>
    <x v="240"/>
    <s v="(833) 451-7181"/>
    <s v="ABC Telecom"/>
    <s v="Saint Helena, Ascension and Tristan da Cunha"/>
    <s v="Liguria"/>
    <n v="430"/>
    <x v="3"/>
  </r>
  <r>
    <x v="241"/>
    <s v="(836) 979-6142"/>
    <s v="VBA Mobile"/>
    <s v="Puerto Rico"/>
    <s v="NO"/>
    <n v="397"/>
    <x v="4"/>
  </r>
  <r>
    <x v="242"/>
    <s v="(837) 757-9662"/>
    <s v="Tin Can Wireless"/>
    <s v="Micronesia"/>
    <s v="Bihar"/>
    <n v="357"/>
    <x v="4"/>
  </r>
  <r>
    <x v="243"/>
    <s v="(845) 880-6499"/>
    <s v="Tin Can Wireless"/>
    <s v="Burkina Faso"/>
    <s v="NA"/>
    <n v="378"/>
    <x v="4"/>
  </r>
  <r>
    <x v="244"/>
    <s v="(846) 205-7551"/>
    <s v="VBA Mobile"/>
    <s v="Malawi"/>
    <s v="Minnesota"/>
    <n v="340"/>
    <x v="4"/>
  </r>
  <r>
    <x v="245"/>
    <s v="(849) 103-8655"/>
    <s v="Tin Can Wireless"/>
    <s v="Albania"/>
    <s v="Punjab"/>
    <n v="409"/>
    <x v="3"/>
  </r>
  <r>
    <x v="246"/>
    <s v="(851) 638-9984"/>
    <s v="Tin Can Wireless"/>
    <s v="Svalbard and Jan Mayen Islands"/>
    <s v="Van"/>
    <n v="427"/>
    <x v="3"/>
  </r>
  <r>
    <x v="247"/>
    <s v="(855) 532-9721"/>
    <s v="ABC Telecom"/>
    <s v="Nepal"/>
    <s v="Kay"/>
    <n v="252"/>
    <x v="2"/>
  </r>
  <r>
    <x v="248"/>
    <s v="(857) 281-1929"/>
    <s v="AT&amp;G"/>
    <s v="Libya"/>
    <s v="UP"/>
    <n v="303"/>
    <x v="4"/>
  </r>
  <r>
    <x v="249"/>
    <s v="(860) 554-6195"/>
    <s v="ABC Telecom"/>
    <s v="Guatemala"/>
    <s v="British Columbia"/>
    <n v="344"/>
    <x v="4"/>
  </r>
  <r>
    <x v="250"/>
    <s v="(861) 293-9889"/>
    <s v="ABC Telecom"/>
    <s v="Barbados"/>
    <s v="PE"/>
    <n v="344"/>
    <x v="4"/>
  </r>
  <r>
    <x v="251"/>
    <s v="(864) 337-7023"/>
    <s v="ABC Telecom"/>
    <s v="Malawi"/>
    <s v="Lombardia"/>
    <n v="439"/>
    <x v="3"/>
  </r>
  <r>
    <x v="252"/>
    <s v="(865) 807-9829"/>
    <s v="AT&amp;G"/>
    <s v="Rwanda"/>
    <s v="Bremen"/>
    <n v="324"/>
    <x v="4"/>
  </r>
  <r>
    <x v="253"/>
    <s v="(870) 497-9274"/>
    <s v="Tin Can Wireless"/>
    <s v="Djibouti"/>
    <s v="RU"/>
    <n v="313"/>
    <x v="4"/>
  </r>
  <r>
    <x v="254"/>
    <s v="(880) 266-2192"/>
    <s v="AT&amp;G"/>
    <s v="Croatia"/>
    <s v="Arkansas"/>
    <n v="250"/>
    <x v="2"/>
  </r>
  <r>
    <x v="255"/>
    <s v="(886) 454-4573"/>
    <s v="Tin Can Wireless"/>
    <s v="Cuba"/>
    <s v="WB"/>
    <n v="353"/>
    <x v="4"/>
  </r>
  <r>
    <x v="256"/>
    <s v="(900) 470-1369"/>
    <s v="AT&amp;G"/>
    <s v="Russian Federation"/>
    <s v="ERM"/>
    <n v="475"/>
    <x v="3"/>
  </r>
  <r>
    <x v="257"/>
    <s v="(904) 283-9247"/>
    <s v="ABC Telecom"/>
    <s v="Bahamas"/>
    <s v="OV"/>
    <n v="226"/>
    <x v="2"/>
  </r>
  <r>
    <x v="258"/>
    <s v="(906) 736-3079"/>
    <s v="Tin Can Wireless"/>
    <s v="British Indian Ocean Territory"/>
    <s v="Sląskie"/>
    <n v="209"/>
    <x v="2"/>
  </r>
  <r>
    <x v="259"/>
    <s v="(911) 822-3518"/>
    <s v="VBA Mobile"/>
    <s v="Costa Rica"/>
    <s v="BE"/>
    <n v="235"/>
    <x v="2"/>
  </r>
  <r>
    <x v="260"/>
    <s v="(912) 183-7439"/>
    <s v="AT&amp;G"/>
    <s v="Myanmar"/>
    <s v="ON"/>
    <n v="378"/>
    <x v="4"/>
  </r>
  <r>
    <x v="261"/>
    <s v="(913) 805-6336"/>
    <s v="AT&amp;G"/>
    <s v="Guinea-Bissau"/>
    <s v="QC"/>
    <n v="439"/>
    <x v="3"/>
  </r>
  <r>
    <x v="262"/>
    <s v="(916) 248-6333"/>
    <s v="Tin Can Wireless"/>
    <s v="Burundi"/>
    <s v="Andalucía"/>
    <n v="222"/>
    <x v="2"/>
  </r>
  <r>
    <x v="263"/>
    <s v="(917) 754-4140"/>
    <s v="VBA Mobile"/>
    <s v="Saint Martin"/>
    <s v="South Australia"/>
    <n v="426"/>
    <x v="3"/>
  </r>
  <r>
    <x v="264"/>
    <s v="(918) 827-9739"/>
    <s v="ABC Telecom"/>
    <s v="Brazil"/>
    <s v="HE"/>
    <n v="286"/>
    <x v="2"/>
  </r>
  <r>
    <x v="265"/>
    <s v="(921) 196-1586"/>
    <s v="VBA Mobile"/>
    <s v="Holy See (Vatican City State)"/>
    <s v="BA"/>
    <n v="498"/>
    <x v="3"/>
  </r>
  <r>
    <x v="266"/>
    <s v="(922) 316-2008"/>
    <s v="VBA Mobile"/>
    <s v="Benin"/>
    <s v="NI"/>
    <n v="360"/>
    <x v="4"/>
  </r>
  <r>
    <x v="267"/>
    <s v="(925) 610-9529"/>
    <s v="ABC Telecom"/>
    <s v="Bolivia"/>
    <s v="UP"/>
    <n v="389"/>
    <x v="4"/>
  </r>
  <r>
    <x v="268"/>
    <s v="(925) 766-1980"/>
    <s v="ABC Telecom"/>
    <s v="Lithuania"/>
    <s v="Vlaams-Brabant"/>
    <n v="259"/>
    <x v="2"/>
  </r>
  <r>
    <x v="269"/>
    <s v="(927) 513-9075"/>
    <s v="AT&amp;G"/>
    <s v="Belize"/>
    <s v="Queensland"/>
    <n v="236"/>
    <x v="2"/>
  </r>
  <r>
    <x v="270"/>
    <s v="(931) 564-2677"/>
    <s v="ABC Telecom"/>
    <s v="Romania"/>
    <s v="Louisiana"/>
    <n v="385"/>
    <x v="4"/>
  </r>
  <r>
    <x v="271"/>
    <s v="(939) 718-1410"/>
    <s v="ABC Telecom"/>
    <s v="Ireland"/>
    <s v="FC"/>
    <n v="287"/>
    <x v="2"/>
  </r>
  <r>
    <x v="272"/>
    <s v="(947) 733-9004"/>
    <s v="ABC Telecom"/>
    <s v="Benin"/>
    <s v="KA"/>
    <n v="259"/>
    <x v="2"/>
  </r>
  <r>
    <x v="273"/>
    <s v="(948) 641-0672"/>
    <s v="Tin Can Wireless"/>
    <s v="Zimbabwe"/>
    <s v="C"/>
    <n v="367"/>
    <x v="4"/>
  </r>
  <r>
    <x v="274"/>
    <s v="(953) 218-8694"/>
    <s v="Tin Can Wireless"/>
    <s v="Bahrain"/>
    <s v="Warwickshire"/>
    <n v="439"/>
    <x v="3"/>
  </r>
  <r>
    <x v="275"/>
    <s v="(954) 564-4845"/>
    <s v="Tin Can Wireless"/>
    <s v="Armenia"/>
    <s v="AN"/>
    <n v="294"/>
    <x v="2"/>
  </r>
  <r>
    <x v="276"/>
    <s v="(958) 161-6258"/>
    <s v="Tin Can Wireless"/>
    <s v="Pakistan"/>
    <s v="Murcia"/>
    <n v="496"/>
    <x v="3"/>
  </r>
  <r>
    <x v="277"/>
    <s v="(964) 756-4745"/>
    <s v="AT&amp;G"/>
    <s v="Malawi"/>
    <s v="Ontario"/>
    <n v="352"/>
    <x v="4"/>
  </r>
  <r>
    <x v="278"/>
    <s v="(975) 167-2396"/>
    <s v="AT&amp;G"/>
    <s v="Tajikistan"/>
    <s v="Berlin"/>
    <n v="269"/>
    <x v="2"/>
  </r>
  <r>
    <x v="279"/>
    <s v="(975) 758-7649"/>
    <s v="Tin Can Wireless"/>
    <s v="United States"/>
    <s v="North Island"/>
    <n v="393"/>
    <x v="4"/>
  </r>
  <r>
    <x v="280"/>
    <s v="(976) 865-9765"/>
    <s v="AT&amp;G"/>
    <s v="Iran"/>
    <s v="Luik"/>
    <n v="764"/>
    <x v="5"/>
  </r>
  <r>
    <x v="281"/>
    <s v="(980) 924-0009"/>
    <s v="Tin Can Wireless"/>
    <s v="Guyana"/>
    <s v="NO"/>
    <n v="752"/>
    <x v="5"/>
  </r>
  <r>
    <x v="282"/>
    <s v="(981) 708-8697"/>
    <s v="VBA Mobile"/>
    <s v="Portugal"/>
    <s v="SIC"/>
    <n v="740"/>
    <x v="5"/>
  </r>
  <r>
    <x v="283"/>
    <s v="(982) 939-2401"/>
    <s v="VBA Mobile"/>
    <s v="Brunei"/>
    <s v="Quebec"/>
    <n v="775"/>
    <x v="5"/>
  </r>
  <r>
    <x v="284"/>
    <s v="(984) 219-4259"/>
    <s v="ABC Telecom"/>
    <s v="Tuvalu"/>
    <s v="NSW"/>
    <n v="614"/>
    <x v="5"/>
  </r>
  <r>
    <x v="285"/>
    <s v="(987) 706-0194"/>
    <s v="AT&amp;G"/>
    <s v="Libya"/>
    <s v="KA"/>
    <n v="522"/>
    <x v="6"/>
  </r>
  <r>
    <x v="286"/>
    <s v="(988) 637-9190"/>
    <s v="AT&amp;G"/>
    <s v="Gibraltar"/>
    <s v="NS"/>
    <n v="744"/>
    <x v="5"/>
  </r>
  <r>
    <x v="287"/>
    <s v="(989) 910-6949"/>
    <s v="VBA Mobile"/>
    <s v="Czech Republic"/>
    <s v="NW"/>
    <n v="592"/>
    <x v="6"/>
  </r>
  <r>
    <x v="288"/>
    <s v="(991) 473-0644"/>
    <s v="VBA Mobile"/>
    <s v="Tonga"/>
    <s v="MA"/>
    <n v="504"/>
    <x v="6"/>
  </r>
  <r>
    <x v="289"/>
    <s v="(999) 660-8238"/>
    <s v="ABC Telecom"/>
    <s v="Papua New Guinea"/>
    <s v="Suffolk"/>
    <n v="657"/>
    <x v="5"/>
  </r>
  <r>
    <x v="290"/>
    <s v="(X24) X62-0150"/>
    <s v="Tin Can Wireless"/>
    <s v="Bosnia and Herzegovina"/>
    <s v="A"/>
    <n v="717"/>
    <x v="5"/>
  </r>
  <r>
    <x v="291"/>
    <s v="(X24) X86-6898"/>
    <s v="ABC Telecom"/>
    <s v="Gabon"/>
    <s v="Alajuela"/>
    <n v="700"/>
    <x v="5"/>
  </r>
  <r>
    <x v="292"/>
    <s v="(X25) X08-1233"/>
    <s v="Tin Can Wireless"/>
    <s v="Saint Kitts and Nevis"/>
    <s v="SJ"/>
    <n v="741"/>
    <x v="5"/>
  </r>
  <r>
    <x v="293"/>
    <s v="(X25) X17-9727"/>
    <s v="VBA Mobile"/>
    <s v="Bahrain"/>
    <s v="Cartago"/>
    <n v="714"/>
    <x v="5"/>
  </r>
  <r>
    <x v="294"/>
    <s v="(X25) X58-8918"/>
    <s v="Tin Can Wireless"/>
    <s v="Benin"/>
    <s v="San José"/>
    <n v="767"/>
    <x v="5"/>
  </r>
  <r>
    <x v="295"/>
    <s v="(X25) X78-8808"/>
    <s v="Tin Can Wireless"/>
    <s v="New Caledonia"/>
    <s v="San José"/>
    <n v="694"/>
    <x v="5"/>
  </r>
  <r>
    <x v="296"/>
    <s v="(X26) X29-8736"/>
    <s v="VBA Mobile"/>
    <s v="Palau"/>
    <s v="G"/>
    <n v="538"/>
    <x v="6"/>
  </r>
  <r>
    <x v="297"/>
    <s v="(X26) X49-4912"/>
    <s v="AT&amp;G"/>
    <s v="Malta"/>
    <s v="Guanacaste"/>
    <n v="503"/>
    <x v="6"/>
  </r>
  <r>
    <x v="298"/>
    <s v="(X26) X53-0721"/>
    <s v="Tin Can Wireless"/>
    <s v="Romania"/>
    <s v="Guanacaste"/>
    <n v="679"/>
    <x v="5"/>
  </r>
  <r>
    <x v="299"/>
    <s v="(X26) X88-3281"/>
    <s v="ABC Telecom"/>
    <s v="Angola"/>
    <s v="Guanacaste"/>
    <n v="615"/>
    <x v="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656E6E7-710D-4AC7-96CA-EB86F4E3506E}" name="PivotTable2" cacheId="7" applyNumberFormats="0" applyBorderFormats="0" applyFontFormats="0" applyPatternFormats="0" applyAlignmentFormats="0" applyWidthHeightFormats="1" dataCaption="Values" updatedVersion="6" minRefreshableVersion="3" itemPrintTitles="1" createdVersion="5" indent="0" outline="1" outlineData="1" multipleFieldFilters="0" chartFormat="2" rowHeaderCaption="Employee">
  <location ref="J3:K9" firstHeaderRow="1" firstDataRow="1" firstDataCol="1"/>
  <pivotFields count="7">
    <pivotField axis="axisRow" showAll="0">
      <items count="301">
        <item x="271"/>
        <item x="152"/>
        <item x="272"/>
        <item x="33"/>
        <item x="283"/>
        <item x="247"/>
        <item x="263"/>
        <item x="224"/>
        <item x="197"/>
        <item x="28"/>
        <item x="107"/>
        <item x="4"/>
        <item x="146"/>
        <item x="299"/>
        <item x="233"/>
        <item x="16"/>
        <item x="100"/>
        <item x="128"/>
        <item x="153"/>
        <item x="124"/>
        <item x="83"/>
        <item x="10"/>
        <item x="245"/>
        <item x="111"/>
        <item x="198"/>
        <item x="34"/>
        <item x="81"/>
        <item x="43"/>
        <item x="253"/>
        <item x="50"/>
        <item x="176"/>
        <item x="76"/>
        <item x="236"/>
        <item x="246"/>
        <item x="49"/>
        <item x="249"/>
        <item x="228"/>
        <item x="85"/>
        <item x="251"/>
        <item x="67"/>
        <item x="126"/>
        <item x="70"/>
        <item x="166"/>
        <item x="180"/>
        <item x="277"/>
        <item x="279"/>
        <item x="89"/>
        <item x="216"/>
        <item x="144"/>
        <item x="118"/>
        <item x="264"/>
        <item x="32"/>
        <item x="6"/>
        <item x="79"/>
        <item x="116"/>
        <item x="194"/>
        <item x="257"/>
        <item x="168"/>
        <item x="250"/>
        <item x="188"/>
        <item x="96"/>
        <item x="159"/>
        <item x="158"/>
        <item x="131"/>
        <item x="162"/>
        <item x="103"/>
        <item x="24"/>
        <item x="40"/>
        <item x="114"/>
        <item x="134"/>
        <item x="73"/>
        <item x="260"/>
        <item x="87"/>
        <item x="41"/>
        <item x="22"/>
        <item x="229"/>
        <item x="167"/>
        <item x="94"/>
        <item x="179"/>
        <item x="1"/>
        <item x="244"/>
        <item x="211"/>
        <item x="82"/>
        <item x="139"/>
        <item x="86"/>
        <item x="223"/>
        <item x="204"/>
        <item x="183"/>
        <item x="35"/>
        <item x="18"/>
        <item x="255"/>
        <item x="205"/>
        <item x="171"/>
        <item x="57"/>
        <item x="7"/>
        <item x="217"/>
        <item x="14"/>
        <item x="294"/>
        <item x="3"/>
        <item x="270"/>
        <item x="90"/>
        <item x="242"/>
        <item x="63"/>
        <item x="287"/>
        <item x="17"/>
        <item x="80"/>
        <item x="26"/>
        <item x="74"/>
        <item x="133"/>
        <item x="293"/>
        <item x="172"/>
        <item x="108"/>
        <item x="273"/>
        <item x="23"/>
        <item x="258"/>
        <item x="101"/>
        <item x="239"/>
        <item x="187"/>
        <item x="240"/>
        <item x="280"/>
        <item x="129"/>
        <item x="286"/>
        <item x="154"/>
        <item x="150"/>
        <item x="237"/>
        <item x="212"/>
        <item x="214"/>
        <item x="55"/>
        <item x="13"/>
        <item x="123"/>
        <item x="295"/>
        <item x="92"/>
        <item x="122"/>
        <item x="169"/>
        <item x="91"/>
        <item x="241"/>
        <item x="238"/>
        <item x="47"/>
        <item x="221"/>
        <item x="106"/>
        <item x="274"/>
        <item x="120"/>
        <item x="115"/>
        <item x="21"/>
        <item x="45"/>
        <item x="31"/>
        <item x="182"/>
        <item x="156"/>
        <item x="267"/>
        <item x="226"/>
        <item x="209"/>
        <item x="93"/>
        <item x="52"/>
        <item x="29"/>
        <item x="69"/>
        <item x="138"/>
        <item x="164"/>
        <item x="296"/>
        <item x="112"/>
        <item x="149"/>
        <item x="225"/>
        <item x="256"/>
        <item x="48"/>
        <item x="215"/>
        <item x="5"/>
        <item x="161"/>
        <item x="38"/>
        <item x="203"/>
        <item x="178"/>
        <item x="174"/>
        <item x="222"/>
        <item x="284"/>
        <item x="95"/>
        <item x="62"/>
        <item x="261"/>
        <item x="262"/>
        <item x="163"/>
        <item x="177"/>
        <item x="160"/>
        <item x="252"/>
        <item x="9"/>
        <item x="72"/>
        <item x="278"/>
        <item x="157"/>
        <item x="46"/>
        <item x="119"/>
        <item x="269"/>
        <item x="282"/>
        <item x="155"/>
        <item x="230"/>
        <item x="147"/>
        <item x="141"/>
        <item x="290"/>
        <item x="220"/>
        <item x="148"/>
        <item x="265"/>
        <item x="206"/>
        <item x="213"/>
        <item x="0"/>
        <item x="243"/>
        <item x="136"/>
        <item x="58"/>
        <item x="30"/>
        <item x="130"/>
        <item x="75"/>
        <item x="181"/>
        <item x="170"/>
        <item x="184"/>
        <item x="11"/>
        <item x="39"/>
        <item x="289"/>
        <item x="189"/>
        <item x="191"/>
        <item x="192"/>
        <item x="51"/>
        <item x="59"/>
        <item x="125"/>
        <item x="88"/>
        <item x="12"/>
        <item x="142"/>
        <item x="37"/>
        <item x="135"/>
        <item x="298"/>
        <item x="109"/>
        <item x="44"/>
        <item x="145"/>
        <item x="193"/>
        <item x="292"/>
        <item x="8"/>
        <item x="165"/>
        <item x="71"/>
        <item x="99"/>
        <item x="227"/>
        <item x="297"/>
        <item x="104"/>
        <item x="78"/>
        <item x="19"/>
        <item x="199"/>
        <item x="231"/>
        <item x="195"/>
        <item x="210"/>
        <item x="65"/>
        <item x="219"/>
        <item x="60"/>
        <item x="207"/>
        <item x="234"/>
        <item x="254"/>
        <item x="218"/>
        <item x="268"/>
        <item x="266"/>
        <item x="259"/>
        <item x="98"/>
        <item x="54"/>
        <item x="200"/>
        <item x="113"/>
        <item x="248"/>
        <item x="27"/>
        <item x="2"/>
        <item x="190"/>
        <item x="291"/>
        <item x="151"/>
        <item x="36"/>
        <item x="117"/>
        <item x="288"/>
        <item x="201"/>
        <item x="102"/>
        <item x="202"/>
        <item x="84"/>
        <item x="185"/>
        <item x="105"/>
        <item x="276"/>
        <item x="232"/>
        <item x="173"/>
        <item x="186"/>
        <item x="140"/>
        <item x="281"/>
        <item x="235"/>
        <item x="97"/>
        <item x="25"/>
        <item x="132"/>
        <item x="208"/>
        <item x="110"/>
        <item x="143"/>
        <item x="64"/>
        <item x="42"/>
        <item x="275"/>
        <item x="68"/>
        <item x="15"/>
        <item x="77"/>
        <item x="175"/>
        <item x="196"/>
        <item x="137"/>
        <item x="285"/>
        <item x="127"/>
        <item x="121"/>
        <item x="66"/>
        <item x="53"/>
        <item x="56"/>
        <item x="20"/>
        <item x="61"/>
        <item t="default"/>
      </items>
    </pivotField>
    <pivotField showAll="0"/>
    <pivotField showAll="0"/>
    <pivotField showAll="0"/>
    <pivotField showAll="0"/>
    <pivotField dataField="1" showAll="0"/>
    <pivotField showAll="0">
      <items count="15">
        <item h="1" x="1"/>
        <item h="1" x="0"/>
        <item h="1" x="2"/>
        <item h="1" x="4"/>
        <item h="1" x="3"/>
        <item x="6"/>
        <item h="1" x="5"/>
        <item h="1" m="1" x="10"/>
        <item h="1" m="1" x="8"/>
        <item h="1" m="1" x="13"/>
        <item h="1" m="1" x="11"/>
        <item h="1" m="1" x="9"/>
        <item h="1" m="1" x="7"/>
        <item h="1" m="1" x="12"/>
        <item t="default"/>
      </items>
    </pivotField>
  </pivotFields>
  <rowFields count="1">
    <field x="0"/>
  </rowFields>
  <rowItems count="6">
    <i>
      <x v="103"/>
    </i>
    <i>
      <x v="157"/>
    </i>
    <i>
      <x v="233"/>
    </i>
    <i>
      <x v="263"/>
    </i>
    <i>
      <x v="292"/>
    </i>
    <i t="grand">
      <x/>
    </i>
  </rowItems>
  <colItems count="1">
    <i/>
  </colItems>
  <dataFields count="1">
    <dataField name="Monthly Bill" fld="5" baseField="0" baseItem="0" numFmtId="167"/>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D16366D-23FC-413A-A7A6-D3173AD7C648}" name="PivotTable1" cacheId="3" applyNumberFormats="0" applyBorderFormats="0" applyFontFormats="0" applyPatternFormats="0" applyAlignmentFormats="0" applyWidthHeightFormats="1" dataCaption="Values" updatedVersion="6" minRefreshableVersion="3" useAutoFormatting="1" itemPrintTitles="1" createdVersion="6" indent="0" multipleFieldFilters="0">
  <location ref="A3:B11" firstHeaderRow="1" firstDataRow="1" firstDataCol="1" rowPageCount="1" colPageCount="1"/>
  <pivotFields count="3">
    <pivotField axis="axisRow" showAll="0">
      <items count="8">
        <item x="0"/>
        <item x="1"/>
        <item x="2"/>
        <item x="3"/>
        <item x="4"/>
        <item x="5"/>
        <item x="6"/>
        <item t="default"/>
      </items>
    </pivotField>
    <pivotField axis="axisPage" multipleItemSelectionAllowed="1" showAll="0">
      <items count="5">
        <item h="1" x="2"/>
        <item x="0"/>
        <item h="1" x="1"/>
        <item h="1" x="3"/>
        <item t="default"/>
      </items>
    </pivotField>
    <pivotField dataField="1" numFmtId="164" showAll="0"/>
  </pivotFields>
  <rowFields count="1">
    <field x="0"/>
  </rowFields>
  <rowItems count="8">
    <i>
      <x/>
    </i>
    <i>
      <x v="1"/>
    </i>
    <i>
      <x v="2"/>
    </i>
    <i>
      <x v="3"/>
    </i>
    <i>
      <x v="4"/>
    </i>
    <i>
      <x v="5"/>
    </i>
    <i>
      <x v="6"/>
    </i>
    <i t="grand">
      <x/>
    </i>
  </rowItems>
  <colItems count="1">
    <i/>
  </colItems>
  <pageFields count="1">
    <pageField fld="1" hier="-1"/>
  </pageFields>
  <dataFields count="1">
    <dataField name="Sum of Revenue" fld="2" baseField="0"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52AF8A3-5573-4076-98A7-6CACB101E08D}" name="PivotTable3" cacheId="7" applyNumberFormats="0" applyBorderFormats="0" applyFontFormats="0" applyPatternFormats="0" applyAlignmentFormats="0" applyWidthHeightFormats="1" dataCaption="Values" updatedVersion="6" minRefreshableVersion="3" useAutoFormatting="1" itemPrintTitles="1" createdVersion="5" indent="0" outline="1" outlineData="1" multipleFieldFilters="0" chartFormat="16" rowHeaderCaption="Groups">
  <location ref="A3:B11" firstHeaderRow="1" firstDataRow="1" firstDataCol="1"/>
  <pivotFields count="7">
    <pivotField showAll="0"/>
    <pivotField showAll="0"/>
    <pivotField showAll="0"/>
    <pivotField showAll="0"/>
    <pivotField showAll="0"/>
    <pivotField dataField="1" showAll="0"/>
    <pivotField axis="axisRow" showAll="0">
      <items count="15">
        <item m="1" x="10"/>
        <item m="1" x="8"/>
        <item m="1" x="13"/>
        <item m="1" x="11"/>
        <item m="1" x="9"/>
        <item m="1" x="7"/>
        <item m="1" x="12"/>
        <item x="0"/>
        <item x="1"/>
        <item x="2"/>
        <item x="3"/>
        <item x="4"/>
        <item x="5"/>
        <item x="6"/>
        <item t="default"/>
      </items>
    </pivotField>
  </pivotFields>
  <rowFields count="1">
    <field x="6"/>
  </rowFields>
  <rowItems count="8">
    <i>
      <x v="7"/>
    </i>
    <i>
      <x v="8"/>
    </i>
    <i>
      <x v="9"/>
    </i>
    <i>
      <x v="10"/>
    </i>
    <i>
      <x v="11"/>
    </i>
    <i>
      <x v="12"/>
    </i>
    <i>
      <x v="13"/>
    </i>
    <i t="grand">
      <x/>
    </i>
  </rowItems>
  <colItems count="1">
    <i/>
  </colItems>
  <dataFields count="1">
    <dataField name="Count of Bill Amount" fld="5" subtotal="count" baseField="6" baseItem="0"/>
  </dataFields>
  <chartFormats count="7">
    <chartFormat chart="0" format="0" series="1">
      <pivotArea type="data" outline="0" fieldPosition="0">
        <references count="1">
          <reference field="4294967294" count="1" selected="0">
            <x v="0"/>
          </reference>
        </references>
      </pivotArea>
    </chartFormat>
    <chartFormat chart="4" format="2" series="1">
      <pivotArea type="data" outline="0" fieldPosition="0">
        <references count="1">
          <reference field="4294967294" count="1" selected="0">
            <x v="0"/>
          </reference>
        </references>
      </pivotArea>
    </chartFormat>
    <chartFormat chart="6" format="2" series="1">
      <pivotArea type="data" outline="0" fieldPosition="0">
        <references count="1">
          <reference field="4294967294" count="1" selected="0">
            <x v="0"/>
          </reference>
        </references>
      </pivotArea>
    </chartFormat>
    <chartFormat chart="7" format="3" series="1">
      <pivotArea type="data" outline="0" fieldPosition="0">
        <references count="1">
          <reference field="4294967294" count="1" selected="0">
            <x v="0"/>
          </reference>
        </references>
      </pivotArea>
    </chartFormat>
    <chartFormat chart="8" format="3" series="1">
      <pivotArea type="data" outline="0" fieldPosition="0">
        <references count="1">
          <reference field="4294967294" count="1" selected="0">
            <x v="0"/>
          </reference>
        </references>
      </pivotArea>
    </chartFormat>
    <chartFormat chart="10" format="5" series="1">
      <pivotArea type="data" outline="0" fieldPosition="0">
        <references count="1">
          <reference field="4294967294" count="1" selected="0">
            <x v="0"/>
          </reference>
        </references>
      </pivotArea>
    </chartFormat>
    <chartFormat chart="15" format="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187B8B60-D047-4A1E-874A-4C775F1EC104}" name="PivotTable1" cacheId="7" applyNumberFormats="0" applyBorderFormats="0" applyFontFormats="0" applyPatternFormats="0" applyAlignmentFormats="0" applyWidthHeightFormats="1" dataCaption="Values" updatedVersion="6" minRefreshableVersion="3" useAutoFormatting="1" itemPrintTitles="1" createdVersion="5" indent="0" outline="1" outlineData="1" multipleFieldFilters="0" chartFormat="8" rowHeaderCaption="Groups">
  <location ref="E3:F11" firstHeaderRow="1" firstDataRow="1" firstDataCol="1"/>
  <pivotFields count="7">
    <pivotField showAll="0"/>
    <pivotField showAll="0"/>
    <pivotField showAll="0"/>
    <pivotField showAll="0"/>
    <pivotField showAll="0"/>
    <pivotField dataField="1" showAll="0"/>
    <pivotField axis="axisRow" showAll="0">
      <items count="15">
        <item m="1" x="10"/>
        <item m="1" x="8"/>
        <item m="1" x="13"/>
        <item m="1" x="11"/>
        <item m="1" x="9"/>
        <item m="1" x="7"/>
        <item m="1" x="12"/>
        <item x="0"/>
        <item x="1"/>
        <item x="2"/>
        <item x="3"/>
        <item x="4"/>
        <item x="5"/>
        <item x="6"/>
        <item t="default"/>
      </items>
    </pivotField>
  </pivotFields>
  <rowFields count="1">
    <field x="6"/>
  </rowFields>
  <rowItems count="8">
    <i>
      <x v="7"/>
    </i>
    <i>
      <x v="8"/>
    </i>
    <i>
      <x v="9"/>
    </i>
    <i>
      <x v="10"/>
    </i>
    <i>
      <x v="11"/>
    </i>
    <i>
      <x v="12"/>
    </i>
    <i>
      <x v="13"/>
    </i>
    <i t="grand">
      <x/>
    </i>
  </rowItems>
  <colItems count="1">
    <i/>
  </colItems>
  <dataFields count="1">
    <dataField name="Sum of Bill Amount" fld="5" baseField="6" baseItem="2" numFmtId="5"/>
  </dataFields>
  <chartFormats count="5">
    <chartFormat chart="0"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0"/>
          </reference>
        </references>
      </pivotArea>
    </chartFormat>
    <chartFormat chart="4" format="3" series="1">
      <pivotArea type="data" outline="0" fieldPosition="0">
        <references count="1">
          <reference field="4294967294" count="1" selected="0">
            <x v="0"/>
          </reference>
        </references>
      </pivotArea>
    </chartFormat>
    <chartFormat chart="6" format="5" series="1">
      <pivotArea type="data" outline="0" fieldPosition="0">
        <references count="1">
          <reference field="4294967294" count="1" selected="0">
            <x v="0"/>
          </reference>
        </references>
      </pivotArea>
    </chartFormat>
    <chartFormat chart="7" format="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8CAFAC6-4062-43A9-B4FF-E361CAB8D80C}" name="PivotTable1" cacheId="4" applyNumberFormats="0" applyBorderFormats="0" applyFontFormats="0" applyPatternFormats="0" applyAlignmentFormats="0" applyWidthHeightFormats="1" dataCaption="Values" updatedVersion="6" minRefreshableVersion="3" useAutoFormatting="1" itemPrintTitles="1" createdVersion="5" indent="0" outline="1" outlineData="1" multipleFieldFilters="0">
  <location ref="F6:G18" firstHeaderRow="1" firstDataRow="1" firstDataCol="1" rowPageCount="1" colPageCount="1"/>
  <pivotFields count="3">
    <pivotField axis="axisPage" multipleItemSelectionAllowed="1" showAll="0">
      <items count="47">
        <item h="1" x="0"/>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h="1" x="39"/>
        <item h="1" x="40"/>
        <item x="41"/>
        <item h="1" x="42"/>
        <item h="1" x="43"/>
        <item h="1" x="44"/>
        <item h="1" x="45"/>
        <item t="default"/>
      </items>
    </pivotField>
    <pivotField axis="axisRow" showAll="0">
      <items count="12">
        <item x="0"/>
        <item x="1"/>
        <item x="2"/>
        <item x="3"/>
        <item x="4"/>
        <item x="5"/>
        <item x="6"/>
        <item x="7"/>
        <item x="8"/>
        <item x="9"/>
        <item x="10"/>
        <item t="default"/>
      </items>
    </pivotField>
    <pivotField dataField="1" showAll="0"/>
  </pivotFields>
  <rowFields count="1">
    <field x="1"/>
  </rowFields>
  <rowItems count="12">
    <i>
      <x/>
    </i>
    <i>
      <x v="1"/>
    </i>
    <i>
      <x v="2"/>
    </i>
    <i>
      <x v="3"/>
    </i>
    <i>
      <x v="4"/>
    </i>
    <i>
      <x v="5"/>
    </i>
    <i>
      <x v="6"/>
    </i>
    <i>
      <x v="7"/>
    </i>
    <i>
      <x v="8"/>
    </i>
    <i>
      <x v="9"/>
    </i>
    <i>
      <x v="10"/>
    </i>
    <i t="grand">
      <x/>
    </i>
  </rowItems>
  <colItems count="1">
    <i/>
  </colItems>
  <pageFields count="1">
    <pageField fld="0" hier="-1"/>
  </pageFields>
  <dataFields count="1">
    <dataField name="Avg Snowfall" fld="2" subtotal="average" baseField="1" baseItem="0" numFmtId="3"/>
  </dataFields>
  <formats count="3">
    <format dxfId="9">
      <pivotArea dataOnly="0" labelOnly="1" outline="0" axis="axisValues" fieldPosition="0"/>
    </format>
    <format dxfId="8">
      <pivotArea grandRow="1" outline="0" collapsedLevelsAreSubtotals="1" fieldPosition="0"/>
    </format>
    <format dxfId="7">
      <pivotArea outline="0" fieldPosition="0">
        <references count="1">
          <reference field="4294967294"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ECF76877-F490-4799-B393-8B12747B0E8D}" name="PivotTable2" cacheId="4" applyNumberFormats="0" applyBorderFormats="0" applyFontFormats="0" applyPatternFormats="0" applyAlignmentFormats="0" applyWidthHeightFormats="1" dataCaption="Values" updatedVersion="6" minRefreshableVersion="3" useAutoFormatting="1" itemPrintTitles="1" createdVersion="5" indent="0" outline="1" outlineData="1" multipleFieldFilters="0" chartFormat="5">
  <location ref="A3:B50" firstHeaderRow="1" firstDataRow="1" firstDataCol="1"/>
  <pivotFields count="3">
    <pivotField axis="axisRow" showAll="0">
      <items count="4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t="default"/>
      </items>
    </pivotField>
    <pivotField showAll="0"/>
    <pivotField dataField="1" showAll="0"/>
  </pivotFields>
  <rowFields count="1">
    <field x="0"/>
  </rowFields>
  <rowItems count="4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t="grand">
      <x/>
    </i>
  </rowItems>
  <colItems count="1">
    <i/>
  </colItems>
  <dataFields count="1">
    <dataField name="Sum of Snowfall Inches"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8C112B71-38B6-4BB1-AB1D-21C4CA969CA8}" name="ColumnChartPivot" cacheId="5" applyNumberFormats="0" applyBorderFormats="0" applyFontFormats="0" applyPatternFormats="0" applyAlignmentFormats="0" applyWidthHeightFormats="1" dataCaption="Values" updatedVersion="6" minRefreshableVersion="3" useAutoFormatting="1" rowGrandTotals="0" colGrandTotals="0" itemPrintTitles="1" createdVersion="5" indent="0" compact="0" compactData="0" multipleFieldFilters="0">
  <location ref="B4:D9" firstHeaderRow="1" firstDataRow="2" firstDataCol="1"/>
  <pivotFields count="3">
    <pivotField axis="axisRow" compact="0" outline="0" showAll="0" defaultSubtotal="0">
      <items count="4">
        <item x="0"/>
        <item x="3"/>
        <item x="1"/>
        <item x="2"/>
      </items>
    </pivotField>
    <pivotField axis="axisCol" compact="0" outline="0" showAll="0">
      <items count="6">
        <item x="0"/>
        <item h="1" x="1"/>
        <item h="1" x="2"/>
        <item h="1" x="3"/>
        <item x="4"/>
        <item t="default"/>
      </items>
    </pivotField>
    <pivotField dataField="1" compact="0" outline="0" showAll="0"/>
  </pivotFields>
  <rowFields count="1">
    <field x="0"/>
  </rowFields>
  <rowItems count="4">
    <i>
      <x/>
    </i>
    <i>
      <x v="1"/>
    </i>
    <i>
      <x v="2"/>
    </i>
    <i>
      <x v="3"/>
    </i>
  </rowItems>
  <colFields count="1">
    <field x="1"/>
  </colFields>
  <colItems count="2">
    <i>
      <x/>
    </i>
    <i>
      <x v="4"/>
    </i>
  </colItems>
  <dataFields count="1">
    <dataField name="Sum of Quantity"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C92BDFD0-3012-4D77-BD0F-AD91823B0708}" name="WaterfallPivot" cacheId="5" applyNumberFormats="0" applyBorderFormats="0" applyFontFormats="0" applyPatternFormats="0" applyAlignmentFormats="0" applyWidthHeightFormats="1" dataCaption="Values" updatedVersion="6" minRefreshableVersion="3" useAutoFormatting="1" rowGrandTotals="0" itemPrintTitles="1" createdVersion="5" indent="0" outline="1" outlineData="1" multipleFieldFilters="0">
  <location ref="M5:N10" firstHeaderRow="1" firstDataRow="1" firstDataCol="1" rowPageCount="1" colPageCount="1"/>
  <pivotFields count="3">
    <pivotField axis="axisPage" showAll="0">
      <items count="5">
        <item x="0"/>
        <item x="1"/>
        <item x="2"/>
        <item x="3"/>
        <item t="default"/>
      </items>
    </pivotField>
    <pivotField axis="axisRow" showAll="0">
      <items count="6">
        <item x="0"/>
        <item x="1"/>
        <item x="2"/>
        <item x="3"/>
        <item x="4"/>
        <item t="default"/>
      </items>
    </pivotField>
    <pivotField dataField="1" showAll="0"/>
  </pivotFields>
  <rowFields count="1">
    <field x="1"/>
  </rowFields>
  <rowItems count="5">
    <i>
      <x/>
    </i>
    <i>
      <x v="1"/>
    </i>
    <i>
      <x v="2"/>
    </i>
    <i>
      <x v="3"/>
    </i>
    <i>
      <x v="4"/>
    </i>
  </rowItems>
  <colItems count="1">
    <i/>
  </colItems>
  <pageFields count="1">
    <pageField fld="0" item="1" hier="-1"/>
  </pageFields>
  <dataFields count="1">
    <dataField name="Sum of Quantity"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BD86BB34-62BD-45DE-9C09-FC8D33522AB9}" name="PivotTable1" cacheId="6" applyNumberFormats="0" applyBorderFormats="0" applyFontFormats="0" applyPatternFormats="0" applyAlignmentFormats="0" applyWidthHeightFormats="1" dataCaption="Values" updatedVersion="6" minRefreshableVersion="3" showDrill="0" useAutoFormatting="1" rowGrandTotals="0" itemPrintTitles="1" createdVersion="6" indent="0" compact="0" compactData="0" multipleFieldFilters="0">
  <location ref="F1:H2" firstHeaderRow="1" firstDataRow="1" firstDataCol="3"/>
  <pivotFields count="3">
    <pivotField axis="axisRow" compact="0" outline="0" showAll="0" defaultSubtotal="0">
      <items count="3">
        <item x="1"/>
        <item x="2"/>
        <item x="0"/>
      </items>
    </pivotField>
    <pivotField axis="axisRow" compact="0" outline="0" showAll="0" defaultSubtotal="0">
      <items count="3">
        <item h="1" x="0"/>
        <item h="1" x="1"/>
        <item x="2"/>
      </items>
    </pivotField>
    <pivotField axis="axisRow" compact="0" outline="0" showAll="0" defaultSubtotal="0">
      <items count="3">
        <item x="0"/>
        <item x="1"/>
        <item x="2"/>
      </items>
    </pivotField>
  </pivotFields>
  <rowFields count="3">
    <field x="0"/>
    <field x="2"/>
    <field x="1"/>
  </rowFields>
  <rowItems count="1">
    <i>
      <x v="1"/>
      <x v="2"/>
      <x v="2"/>
    </i>
  </rowItems>
  <colItems count="1">
    <i/>
  </colItems>
  <pivotTableStyleInfo name="PivotStyleLight16" showRowHeaders="0"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F156BDDA-C46F-42AD-B86C-EB9F5C27277F}" sourceName="Region">
  <pivotTables>
    <pivotTable tabId="3" name="PivotTable1"/>
  </pivotTables>
  <data>
    <tabular pivotCacheId="733261482">
      <items count="4">
        <i x="2"/>
        <i x="0" s="1"/>
        <i x="1"/>
        <i x="3"/>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1" xr10:uid="{796EA8C0-5E0B-4956-B4F5-8009350349D9}" sourceName="Group">
  <pivotTables>
    <pivotTable tabId="9" name="PivotTable2"/>
  </pivotTables>
  <data>
    <tabular pivotCacheId="1296496506" showMissing="0">
      <items count="14">
        <i x="1"/>
        <i x="0"/>
        <i x="2"/>
        <i x="4"/>
        <i x="3"/>
        <i x="6" s="1"/>
        <i x="5"/>
        <i x="10" nd="1"/>
        <i x="8" nd="1"/>
        <i x="13" nd="1"/>
        <i x="11" nd="1"/>
        <i x="9" nd="1"/>
        <i x="7" nd="1"/>
        <i x="12"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ason" xr10:uid="{26FD3600-3D56-412C-A404-DDE6C5992FA1}" sourceName="Season">
  <pivotTables>
    <pivotTable tabId="15" name="PivotTable1"/>
  </pivotTables>
  <data>
    <tabular pivotCacheId="1355291292">
      <items count="46">
        <i x="0"/>
        <i x="1"/>
        <i x="2"/>
        <i x="3"/>
        <i x="4"/>
        <i x="5"/>
        <i x="6"/>
        <i x="7"/>
        <i x="8"/>
        <i x="9"/>
        <i x="10"/>
        <i x="11"/>
        <i x="12"/>
        <i x="13"/>
        <i x="14"/>
        <i x="15"/>
        <i x="16"/>
        <i x="17"/>
        <i x="18"/>
        <i x="19"/>
        <i x="20"/>
        <i x="21"/>
        <i x="22"/>
        <i x="23"/>
        <i x="24"/>
        <i x="25"/>
        <i x="26"/>
        <i x="27"/>
        <i x="28"/>
        <i x="29"/>
        <i x="30"/>
        <i x="31"/>
        <i x="32"/>
        <i x="33"/>
        <i x="34"/>
        <i x="35"/>
        <i x="36"/>
        <i x="37"/>
        <i x="38"/>
        <i x="39"/>
        <i x="40"/>
        <i x="41" s="1"/>
        <i x="42"/>
        <i x="43"/>
        <i x="44"/>
        <i x="45"/>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tem" xr10:uid="{7C35A553-A1E2-488C-82E4-410D7991161E}" sourceName="Item">
  <pivotTables>
    <pivotTable tabId="21" name="WaterfallPivot"/>
  </pivotTables>
  <data>
    <tabular pivotCacheId="882898864" showMissing="0" crossFilter="showItemsWithNoData">
      <items count="4">
        <i x="0"/>
        <i x="3"/>
        <i x="1" s="1"/>
        <i x="2"/>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ymbol" xr10:uid="{C8630466-8B12-4B20-96BC-F6A7F027EE75}" sourceName="Symbol">
  <pivotTables>
    <pivotTable tabId="27" name="PivotTable1"/>
  </pivotTables>
  <data>
    <tabular pivotCacheId="2115618700" showMissing="0">
      <items count="3">
        <i x="0"/>
        <i x="1"/>
        <i x="2"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3" xr10:uid="{C8C78416-9862-40D2-9062-637855942309}" cache="Slicer_Group1" caption="Group" columnCount="7" showCaption="0" style="SlicerStyleLight1 2 2" rowHeight="241300"/>
  <slicer name="Season 2" xr10:uid="{71C148E4-BDE5-4109-BA0F-B26589D2AFFA}" cache="Slicer_Season" caption="Season" startItem="38" style="SlicerStyleDark2" rowHeight="241300"/>
  <slicer name="Item 1" xr10:uid="{4D7AEF80-8941-44EA-8F91-D451EF12A36F}" cache="Slicer_Item" caption="Item" columnCount="4" showCaption="0" style="SlicerStyleLight1 2 3" rowHeight="209550"/>
  <slicer name="Symbol 3" xr10:uid="{A5324BB8-36AC-45E8-BEC6-73AA0CD52B0D}" cache="Slicer_Symbol" caption="Symbol" columnCount="3" showCaption="0" style="SlicerStyleLight1 2 4"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1" xr10:uid="{FAF752FB-CD7A-4B8F-86FE-43AA4CE9FFEA}" cache="Slicer_Region" caption="Region" style="SlicerStyleLight3" rowHeight="24130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2" xr10:uid="{9DBCF6F7-0346-46DA-8893-835930F499C2}" cache="Slicer_Group1" caption="Group" columnCount="7" showCaption="0" style="SlicerStyleLight1 2 2" rowHeight="241300"/>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ason" xr10:uid="{5F87247D-1249-4BBC-8456-E95130FA758D}" cache="Slicer_Season" caption="Season" startItem="35" style="SlicerStyleDark2" rowHeight="241300"/>
</slicers>
</file>

<file path=xl/slicers/slicer5.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Item" xr10:uid="{5B87BCD4-3E19-47EB-9342-3C1BED7ECC8E}" cache="Slicer_Item" caption="Item" columnCount="4" showCaption="0" style="SlicerStyleLight1 2 3" rowHeight="209550"/>
</slicers>
</file>

<file path=xl/slicers/slicer6.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ymbol" xr10:uid="{1FCC12E6-E346-4FFB-8070-13A2595D07A2}" cache="Slicer_Symbol" caption="Symbol" columnCount="3" showCaption="0" style="SlicerStyleDark1 2" rowHeight="241300"/>
  <slicer name="Symbol 1" xr10:uid="{0A0D58B7-95B4-407C-B41F-B86607766777}" cache="Slicer_Symbol" caption="Symbol" columnCount="3" showCaption="0" style="SlicerStyleLight1 2 4" rowHeight="241300"/>
  <slicer name="Symbol 2" xr10:uid="{7E91D51E-7132-4571-A852-023CD222EE67}" cache="Slicer_Symbol" caption="Symbol" columnCount="3" showCaption="0" style="SlicerStyleLight1 2 5" rowHeight="241300"/>
</slicers>
</file>

<file path=xl/slicers/slicer7.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C53A2DCE-09D4-426E-8D55-BFC20E9C857A}" cache="Slicer_Region" caption="Region" rowHeight="241300"/>
</slicers>
</file>

<file path=xl/slicers/slicer8.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1" xr10:uid="{B06567EA-D170-4877-A93E-628FB4D5F304}" cache="Slicer_Group1" caption="Group" columnCount="7" showCaption="0" style="SlicerStyleLight1 2 2" rowHeight="241300"/>
</slicers>
</file>

<file path=xl/slicers/slicer9.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ason 1" xr10:uid="{22E957FC-2E99-40FA-B45D-C4D69035B5D7}" cache="Slicer_Season" caption="Season" startItem="41" style="SlicerStyleDark2"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EA5F16-B88B-4B13-A06C-29A827B1330D}" name="tblPctChg" displayName="tblPctChg" ref="A1:C29" totalsRowShown="0">
  <autoFilter ref="A1:C29" xr:uid="{8BB0824F-C4E8-4B74-A8BF-E20C937FDA61}"/>
  <tableColumns count="3">
    <tableColumn id="1" xr3:uid="{3FFE36FA-6F95-4EBB-A2F9-573267D97C3E}" name="Year"/>
    <tableColumn id="2" xr3:uid="{A7B0DE56-F654-48D0-AC53-F41B5E8F2A1B}" name="Region"/>
    <tableColumn id="3" xr3:uid="{63DF696B-E4E4-4D79-8266-8B35D30EE9F1}" name="Revenue" dataDxfId="15" dataCellStyle="Comma"/>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3E331D6-E7FD-41B2-8BCF-893F70E995A4}" name="tblData" displayName="tblData" ref="A1:G301" totalsRowShown="0" headerRowDxfId="14">
  <autoFilter ref="A1:G301" xr:uid="{00000000-0009-0000-0100-000001000000}"/>
  <sortState xmlns:xlrd2="http://schemas.microsoft.com/office/spreadsheetml/2017/richdata2" ref="A2:G301">
    <sortCondition ref="B1:B301"/>
  </sortState>
  <tableColumns count="7">
    <tableColumn id="1" xr3:uid="{D34C1708-7C3D-451D-97E5-0CD88BDD3371}" name="Name"/>
    <tableColumn id="2" xr3:uid="{170F70F9-C859-4718-844B-1698665E3234}" name="Phone Number"/>
    <tableColumn id="3" xr3:uid="{4D60E8E7-0DAE-451C-B6B2-670F2E89759C}" name="Provider"/>
    <tableColumn id="4" xr3:uid="{34C7BC1C-F3E4-4738-91AE-C76AB701C9A3}" name="Country"/>
    <tableColumn id="5" xr3:uid="{DAC06514-4BC3-44F4-ABD9-5BFB302D1849}" name="Region"/>
    <tableColumn id="6" xr3:uid="{6BDFAFA8-F077-4202-83B5-F28EEC5FF76A}" name="Bill Amount" dataDxfId="13"/>
    <tableColumn id="7" xr3:uid="{A1E757E7-C8E4-4FC1-9B1F-ACCD5304EE28}" name="Group" dataDxfId="12">
      <calculatedColumnFormula>VLOOKUP(tblData[[#This Row],[Bill Amount]],tblGroups[],2,TRUE)</calculatedColumnFormula>
    </tableColumn>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887B46-CD70-4DAB-80A6-29AEDCA00558}" name="tblGroups" displayName="tblGroups" ref="A1:B8" totalsRowShown="0" headerRowDxfId="11">
  <autoFilter ref="A1:B8" xr:uid="{00000000-0009-0000-0100-000002000000}"/>
  <tableColumns count="2">
    <tableColumn id="1" xr3:uid="{7B245F19-BA18-4D1B-9AF9-60B1B25AF0E4}" name="Group Min"/>
    <tableColumn id="2" xr3:uid="{D93A92F1-6DC4-442B-91D6-4711D00C1A98}" name="Group Nam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D66CE7C-D9D1-46AD-950A-23F8D0E5A4AA}" name="tblHistData" displayName="tblHistData" ref="A1:B101" totalsRowShown="0" headerRowDxfId="10">
  <autoFilter ref="A1:B101" xr:uid="{00000000-0009-0000-0100-000003000000}"/>
  <tableColumns count="2">
    <tableColumn id="1" xr3:uid="{B3CABB0A-C0FE-4410-9BE6-A0F318BB8EFC}" name="Name"/>
    <tableColumn id="3" xr3:uid="{B46FCA40-A889-4B26-875C-F3193C908C85}" name="Age"/>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C9AD488-47BC-4BB7-96C6-178653D0C0CE}" name="tblWaterfall" displayName="tblWaterfall" ref="A1:C21" totalsRowShown="0" headerRowDxfId="6" tableBorderDxfId="5" headerRowCellStyle="Normal 4" dataCellStyle="Normal 4">
  <autoFilter ref="A1:C21" xr:uid="{0232B8A5-76F3-45DD-95ED-3E64D81FD99E}"/>
  <tableColumns count="3">
    <tableColumn id="1" xr3:uid="{47815676-937F-44A0-A9FC-01DF00F0961A}" name="Item" dataDxfId="4" dataCellStyle="Normal 4"/>
    <tableColumn id="2" xr3:uid="{92839558-1513-433D-A74E-AD4BD224A916}" name="Activity" dataDxfId="3" dataCellStyle="Normal 4"/>
    <tableColumn id="3" xr3:uid="{A45EE182-5D2A-46CB-877D-C6FC85DAE35A}" name="Quantity" dataDxfId="2" dataCellStyle="Normal 4"/>
  </tableColumns>
  <tableStyleInfo name="TableStyleMedium2"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6100FF2-3999-4255-9CD8-295E95820AFF}" name="tblDynamicLabels" displayName="tblDynamicLabels" ref="A1:C4" totalsRowShown="0" headerRowDxfId="1" tableBorderDxfId="0">
  <autoFilter ref="A1:C4" xr:uid="{1DE65C26-677C-4D59-B2E6-9036A29C9B09}"/>
  <tableColumns count="3">
    <tableColumn id="1" xr3:uid="{092970E3-807B-480A-8BCE-06CABFF35C4B}" name="Name"/>
    <tableColumn id="2" xr3:uid="{02862D78-1C8A-44E7-BF5C-3B8A3CC5B053}" name="Symbol"/>
    <tableColumn id="3" xr3:uid="{71E21547-61CA-4501-A6DF-3A6B257D3B02}" name="Index"/>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2.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omments" Target="../comments1.xml"/><Relationship Id="rId2" Type="http://schemas.openxmlformats.org/officeDocument/2006/relationships/hyperlink" Target="https://www.excelcampus.com/charts/column-chart-percentage-change/" TargetMode="External"/><Relationship Id="rId1" Type="http://schemas.openxmlformats.org/officeDocument/2006/relationships/hyperlink" Target="https://www.excelcampus.com/charts/column-chart-percentage-change/" TargetMode="External"/><Relationship Id="rId6" Type="http://schemas.microsoft.com/office/2007/relationships/slicer" Target="../slicers/slicer2.xml"/><Relationship Id="rId5" Type="http://schemas.openxmlformats.org/officeDocument/2006/relationships/vmlDrawing" Target="../drawings/vmlDrawing2.vml"/><Relationship Id="rId4" Type="http://schemas.openxmlformats.org/officeDocument/2006/relationships/drawing" Target="../drawings/drawing6.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xcelcampus.com/charts/progress-doughnut-chart/" TargetMode="External"/><Relationship Id="rId1" Type="http://schemas.openxmlformats.org/officeDocument/2006/relationships/hyperlink" Target="https://www.excelcampus.com/charts/progress-doughnut-chart/" TargetMode="External"/><Relationship Id="rId6" Type="http://schemas.openxmlformats.org/officeDocument/2006/relationships/ctrlProp" Target="../ctrlProps/ctrlProp2.xml"/><Relationship Id="rId5" Type="http://schemas.openxmlformats.org/officeDocument/2006/relationships/vmlDrawing" Target="../drawings/vmlDrawing3.vml"/><Relationship Id="rId4" Type="http://schemas.openxmlformats.org/officeDocument/2006/relationships/drawing" Target="../drawings/drawing7.xml"/></Relationships>
</file>

<file path=xl/worksheets/_rels/sheet5.xml.rels><?xml version="1.0" encoding="UTF-8" standalone="yes"?>
<Relationships xmlns="http://schemas.openxmlformats.org/package/2006/relationships"><Relationship Id="rId3" Type="http://schemas.openxmlformats.org/officeDocument/2006/relationships/hyperlink" Target="https://www.excelcampus.com/charts/interactive-histogram-with-group-details/" TargetMode="External"/><Relationship Id="rId2" Type="http://schemas.openxmlformats.org/officeDocument/2006/relationships/hyperlink" Target="https://www.excelcampus.com/charts/interactive-histogram-with-group-details/" TargetMode="External"/><Relationship Id="rId1" Type="http://schemas.openxmlformats.org/officeDocument/2006/relationships/pivotTable" Target="../pivotTables/pivotTable1.xml"/><Relationship Id="rId6" Type="http://schemas.microsoft.com/office/2007/relationships/slicer" Target="../slicers/slicer3.xml"/><Relationship Id="rId5" Type="http://schemas.openxmlformats.org/officeDocument/2006/relationships/drawing" Target="../drawings/drawing9.xml"/><Relationship Id="rId4"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comments" Target="../comments2.xml"/><Relationship Id="rId2" Type="http://schemas.openxmlformats.org/officeDocument/2006/relationships/hyperlink" Target="https://www.excelcampus.com/charts/dynamic-histogram/" TargetMode="External"/><Relationship Id="rId1" Type="http://schemas.openxmlformats.org/officeDocument/2006/relationships/hyperlink" Target="https://www.excelcampus.com/charts/dynamic-histogram/" TargetMode="External"/><Relationship Id="rId6" Type="http://schemas.openxmlformats.org/officeDocument/2006/relationships/ctrlProp" Target="../ctrlProps/ctrlProp3.xml"/><Relationship Id="rId5" Type="http://schemas.openxmlformats.org/officeDocument/2006/relationships/vmlDrawing" Target="../drawings/vmlDrawing4.vml"/><Relationship Id="rId4" Type="http://schemas.openxmlformats.org/officeDocument/2006/relationships/drawing" Target="../drawings/drawing10.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hyperlink" Target="https://www.excelcampus.com/charts/monthly-average-vs-current-year/" TargetMode="External"/><Relationship Id="rId1" Type="http://schemas.openxmlformats.org/officeDocument/2006/relationships/hyperlink" Target="https://www.excelcampus.com/charts/monthly-average-vs-current-year/" TargetMode="External"/><Relationship Id="rId4" Type="http://schemas.microsoft.com/office/2007/relationships/slicer" Target="../slicers/slicer4.xml"/></Relationships>
</file>

<file path=xl/worksheets/_rels/sheet8.xml.rels><?xml version="1.0" encoding="UTF-8" standalone="yes"?>
<Relationships xmlns="http://schemas.openxmlformats.org/package/2006/relationships"><Relationship Id="rId3" Type="http://schemas.microsoft.com/office/2007/relationships/slicer" Target="../slicers/slicer5.xml"/><Relationship Id="rId2" Type="http://schemas.openxmlformats.org/officeDocument/2006/relationships/drawing" Target="../drawings/drawing12.xml"/><Relationship Id="rId1" Type="http://schemas.openxmlformats.org/officeDocument/2006/relationships/hyperlink" Target="http://www.excelcampus.com/charts/waterfall-chart-dashboard/"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hyperlink" Target="https://www.excelcampus.com/charts/variance-clustered-column-bar-chart/" TargetMode="External"/><Relationship Id="rId1" Type="http://schemas.openxmlformats.org/officeDocument/2006/relationships/hyperlink" Target="https://www.excelcampus.com/charts/variance-clustered-column-bar-chart/" TargetMode="External"/><Relationship Id="rId5" Type="http://schemas.openxmlformats.org/officeDocument/2006/relationships/comments" Target="../comments3.xml"/><Relationship Id="rId4"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excelcampus.com/charts/actual-vs-target-chart/" TargetMode="External"/><Relationship Id="rId1" Type="http://schemas.openxmlformats.org/officeDocument/2006/relationships/hyperlink" Target="https://www.excelcampus.com/charts/actual-vs-target-chart/" TargetMode="External"/><Relationship Id="rId4" Type="http://schemas.openxmlformats.org/officeDocument/2006/relationships/drawing" Target="../drawings/drawing14.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excelcampus.com/charts/dynamic-chart-data-labels-slicers/" TargetMode="External"/><Relationship Id="rId1" Type="http://schemas.openxmlformats.org/officeDocument/2006/relationships/hyperlink" Target="https://www.excelcampus.com/charts/dynamic-chart-data-labels-slicers/" TargetMode="External"/><Relationship Id="rId5" Type="http://schemas.microsoft.com/office/2007/relationships/slicer" Target="../slicers/slicer6.xml"/><Relationship Id="rId4" Type="http://schemas.openxmlformats.org/officeDocument/2006/relationships/drawing" Target="../drawings/drawing16.xml"/></Relationships>
</file>

<file path=xl/worksheets/_rels/sheet13.xml.rels><?xml version="1.0" encoding="UTF-8" standalone="yes"?>
<Relationships xmlns="http://schemas.openxmlformats.org/package/2006/relationships"><Relationship Id="rId8" Type="http://schemas.openxmlformats.org/officeDocument/2006/relationships/vmlDrawing" Target="../drawings/vmlDrawing6.vml"/><Relationship Id="rId3" Type="http://schemas.openxmlformats.org/officeDocument/2006/relationships/hyperlink" Target="http://www.excelcampus.com/charts/comparative-distribution-chart-histogram-box-plot-alternative" TargetMode="External"/><Relationship Id="rId7" Type="http://schemas.openxmlformats.org/officeDocument/2006/relationships/drawing" Target="../drawings/drawing17.xml"/><Relationship Id="rId2" Type="http://schemas.openxmlformats.org/officeDocument/2006/relationships/hyperlink" Target="mailto:jon@excelcampus.com" TargetMode="External"/><Relationship Id="rId1" Type="http://schemas.openxmlformats.org/officeDocument/2006/relationships/hyperlink" Target="http://www.appspro.com/Utilities/ChartLabeler.htm" TargetMode="External"/><Relationship Id="rId6" Type="http://schemas.openxmlformats.org/officeDocument/2006/relationships/printerSettings" Target="../printerSettings/printerSettings8.bin"/><Relationship Id="rId5" Type="http://schemas.openxmlformats.org/officeDocument/2006/relationships/hyperlink" Target="https://www.excelcampus.com/charts/comparative-distribution-chart-histogram-box-plot-alternative/" TargetMode="External"/><Relationship Id="rId4" Type="http://schemas.openxmlformats.org/officeDocument/2006/relationships/hyperlink" Target="https://www.excelcampus.com/charts/comparative-distribution-chart-histogram-box-plot-alternative/" TargetMode="External"/><Relationship Id="rId9" Type="http://schemas.openxmlformats.org/officeDocument/2006/relationships/comments" Target="../comments4.xm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9.bin"/><Relationship Id="rId1" Type="http://schemas.openxmlformats.org/officeDocument/2006/relationships/pivotTable" Target="../pivotTables/pivotTable2.xml"/><Relationship Id="rId4" Type="http://schemas.microsoft.com/office/2007/relationships/slicer" Target="../slicers/slicer7.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microsoft.com/office/2007/relationships/slicer" Target="../slicers/slicer8.xml"/><Relationship Id="rId4" Type="http://schemas.openxmlformats.org/officeDocument/2006/relationships/drawing" Target="../drawings/drawing21.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3.xml"/></Relationships>
</file>

<file path=xl/worksheets/_rels/sheet20.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22.xm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11.bin"/><Relationship Id="rId1" Type="http://schemas.openxmlformats.org/officeDocument/2006/relationships/pivotTable" Target="../pivotTables/pivotTable5.xml"/><Relationship Id="rId4" Type="http://schemas.microsoft.com/office/2007/relationships/slicer" Target="../slicers/slicer9.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ivotTable" Target="../pivotTables/pivotTable6.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5.xml"/><Relationship Id="rId1" Type="http://schemas.openxmlformats.org/officeDocument/2006/relationships/printerSettings" Target="../printerSettings/printerSettings12.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26.xml.rels><?xml version="1.0" encoding="UTF-8" standalone="yes"?>
<Relationships xmlns="http://schemas.openxmlformats.org/package/2006/relationships"><Relationship Id="rId2" Type="http://schemas.openxmlformats.org/officeDocument/2006/relationships/pivotTable" Target="../pivotTables/pivotTable8.xml"/><Relationship Id="rId1" Type="http://schemas.openxmlformats.org/officeDocument/2006/relationships/pivotTable" Target="../pivotTables/pivotTable7.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2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ivotTable" Target="../pivotTables/pivotTable9.xml"/></Relationships>
</file>

<file path=xl/worksheets/_rels/sheet29.xml.rels><?xml version="1.0" encoding="UTF-8" standalone="yes"?>
<Relationships xmlns="http://schemas.openxmlformats.org/package/2006/relationships"><Relationship Id="rId1" Type="http://schemas.openxmlformats.org/officeDocument/2006/relationships/hyperlink" Target="https://www.excelcampus.com/?p=28158" TargetMode="Externa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www.excelcampus.com/charts/progress-doughnut-chart/" TargetMode="External"/><Relationship Id="rId1" Type="http://schemas.openxmlformats.org/officeDocument/2006/relationships/hyperlink" Target="https://www.excelcampus.com/charts/progress-doughnut-chart/" TargetMode="External"/><Relationship Id="rId6" Type="http://schemas.openxmlformats.org/officeDocument/2006/relationships/ctrlProp" Target="../ctrlProps/ctrlProp7.xml"/><Relationship Id="rId5" Type="http://schemas.openxmlformats.org/officeDocument/2006/relationships/vmlDrawing" Target="../drawings/vmlDrawing8.vml"/><Relationship Id="rId4" Type="http://schemas.openxmlformats.org/officeDocument/2006/relationships/drawing" Target="../drawings/drawing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A10AA-E232-47D5-A861-582CB72666D6}">
  <sheetPr>
    <tabColor rgb="FF00B050"/>
  </sheetPr>
  <dimension ref="B1:Y10"/>
  <sheetViews>
    <sheetView tabSelected="1" workbookViewId="0">
      <selection activeCell="J22" sqref="J22"/>
    </sheetView>
  </sheetViews>
  <sheetFormatPr defaultRowHeight="15" x14ac:dyDescent="0.25"/>
  <sheetData>
    <row r="1" spans="2:25" s="21" customFormat="1" x14ac:dyDescent="0.25"/>
    <row r="2" spans="2:25" s="21" customFormat="1" x14ac:dyDescent="0.25"/>
    <row r="3" spans="2:25" s="21" customFormat="1" ht="18" x14ac:dyDescent="0.35">
      <c r="T3" s="158"/>
      <c r="U3" s="158"/>
      <c r="V3" s="158"/>
      <c r="W3" s="158"/>
      <c r="X3" s="158"/>
      <c r="Y3" s="158"/>
    </row>
    <row r="4" spans="2:25" s="21" customFormat="1" ht="18" x14ac:dyDescent="0.35">
      <c r="T4" s="159"/>
    </row>
    <row r="5" spans="2:25" s="21" customFormat="1" x14ac:dyDescent="0.25"/>
    <row r="6" spans="2:25" s="21" customFormat="1" ht="15.75" x14ac:dyDescent="0.25">
      <c r="U6" s="160"/>
    </row>
    <row r="7" spans="2:25" s="21" customFormat="1" x14ac:dyDescent="0.25"/>
    <row r="8" spans="2:25" s="21" customFormat="1" ht="16.5" x14ac:dyDescent="0.3">
      <c r="B8" s="161"/>
      <c r="C8" s="161"/>
      <c r="D8" s="161"/>
      <c r="E8" s="161"/>
      <c r="F8" s="161"/>
      <c r="G8" s="161"/>
      <c r="H8" s="161"/>
      <c r="I8" s="161"/>
      <c r="J8" s="161"/>
    </row>
    <row r="9" spans="2:25" s="21" customFormat="1" ht="16.5" x14ac:dyDescent="0.3">
      <c r="B9" s="161"/>
      <c r="C9" s="161"/>
      <c r="D9" s="161"/>
      <c r="E9" s="161"/>
      <c r="F9" s="161"/>
      <c r="G9" s="161"/>
      <c r="H9" s="161"/>
      <c r="I9" s="161"/>
      <c r="J9" s="161"/>
    </row>
    <row r="10" spans="2:25" s="162" customFormat="1" ht="16.5" x14ac:dyDescent="0.3">
      <c r="B10" s="163"/>
      <c r="C10" s="163"/>
      <c r="D10" s="163"/>
      <c r="E10" s="163"/>
      <c r="F10" s="163"/>
      <c r="G10" s="163"/>
      <c r="H10" s="163"/>
      <c r="I10" s="163"/>
      <c r="J10" s="163"/>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50EB6-7A9B-4496-90EF-471C5C7DBDEB}">
  <sheetPr codeName="Sheet24"/>
  <dimension ref="A1:R1"/>
  <sheetViews>
    <sheetView showGridLines="0" zoomScale="50" zoomScaleNormal="50" workbookViewId="0"/>
  </sheetViews>
  <sheetFormatPr defaultRowHeight="15" x14ac:dyDescent="0.25"/>
  <sheetData>
    <row r="1" spans="1:18" s="147" customFormat="1" ht="21" customHeight="1" x14ac:dyDescent="0.3">
      <c r="A1" s="146" t="s">
        <v>1293</v>
      </c>
      <c r="Q1" s="146"/>
      <c r="R1" s="146"/>
    </row>
  </sheetData>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4033" r:id="rId3" name="Scroll Bar 1">
              <controlPr defaultSize="0" autoPict="0">
                <anchor moveWithCells="1">
                  <from>
                    <xdr:col>11</xdr:col>
                    <xdr:colOff>390525</xdr:colOff>
                    <xdr:row>57</xdr:row>
                    <xdr:rowOff>47625</xdr:rowOff>
                  </from>
                  <to>
                    <xdr:col>20</xdr:col>
                    <xdr:colOff>9525</xdr:colOff>
                    <xdr:row>58</xdr:row>
                    <xdr:rowOff>114300</xdr:rowOff>
                  </to>
                </anchor>
              </controlPr>
            </control>
          </mc:Choice>
        </mc:AlternateContent>
      </controls>
    </mc:Choice>
  </mc:AlternateContent>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D72AB-3910-44CF-B512-34F8AC4A5A5D}">
  <sheetPr codeName="Sheet1"/>
  <dimension ref="A1:AI45"/>
  <sheetViews>
    <sheetView showGridLines="0" topLeftCell="Q1" workbookViewId="0">
      <selection activeCell="Q2" sqref="Q2"/>
    </sheetView>
  </sheetViews>
  <sheetFormatPr defaultRowHeight="15" x14ac:dyDescent="0.25"/>
  <cols>
    <col min="2" max="2" width="9.85546875" customWidth="1"/>
    <col min="3" max="3" width="11.42578125" bestFit="1" customWidth="1"/>
    <col min="4" max="4" width="12" bestFit="1" customWidth="1"/>
    <col min="5" max="5" width="12.28515625" bestFit="1" customWidth="1"/>
    <col min="6" max="6" width="13.42578125" bestFit="1" customWidth="1"/>
    <col min="7" max="7" width="13.42578125" customWidth="1"/>
    <col min="8" max="8" width="11.5703125" bestFit="1" customWidth="1"/>
    <col min="9" max="10" width="9.7109375" bestFit="1" customWidth="1"/>
    <col min="11" max="11" width="10.7109375" bestFit="1" customWidth="1"/>
    <col min="14" max="14" width="10.5703125" bestFit="1" customWidth="1"/>
    <col min="17" max="17" width="3.7109375" customWidth="1"/>
  </cols>
  <sheetData>
    <row r="1" spans="1:35" s="147" customFormat="1" ht="21" customHeight="1" x14ac:dyDescent="0.3">
      <c r="A1" s="146" t="s">
        <v>0</v>
      </c>
      <c r="Q1" s="146" t="s">
        <v>0</v>
      </c>
      <c r="R1" s="146"/>
    </row>
    <row r="2" spans="1:35" x14ac:dyDescent="0.25">
      <c r="AH2" s="1" t="s">
        <v>1</v>
      </c>
    </row>
    <row r="3" spans="1:35" x14ac:dyDescent="0.25">
      <c r="C3">
        <v>13</v>
      </c>
      <c r="D3" s="2" t="s">
        <v>2</v>
      </c>
    </row>
    <row r="4" spans="1:35" x14ac:dyDescent="0.25">
      <c r="A4" s="3" t="s">
        <v>3</v>
      </c>
      <c r="B4" s="3" t="s">
        <v>4</v>
      </c>
      <c r="C4" s="4" t="s">
        <v>5</v>
      </c>
      <c r="D4" s="5" t="s">
        <v>6</v>
      </c>
      <c r="E4" s="4" t="s">
        <v>7</v>
      </c>
      <c r="F4" s="4" t="s">
        <v>8</v>
      </c>
      <c r="G4" s="4" t="s">
        <v>9</v>
      </c>
      <c r="H4" s="4" t="s">
        <v>10</v>
      </c>
      <c r="I4" s="4" t="s">
        <v>11</v>
      </c>
      <c r="J4" s="4" t="s">
        <v>12</v>
      </c>
      <c r="K4" s="4" t="s">
        <v>13</v>
      </c>
      <c r="L4" s="6" t="s">
        <v>14</v>
      </c>
      <c r="M4" s="6" t="s">
        <v>15</v>
      </c>
      <c r="N4" s="6" t="s">
        <v>16</v>
      </c>
      <c r="AI4" s="1" t="s">
        <v>1</v>
      </c>
    </row>
    <row r="5" spans="1:35" x14ac:dyDescent="0.25">
      <c r="A5" s="7">
        <v>2011</v>
      </c>
      <c r="B5" s="8">
        <f>GETPIVOTDATA("Revenue",'1. Pivot'!$A$3,"Year",$A5)</f>
        <v>148948</v>
      </c>
      <c r="C5" s="9" t="str">
        <f t="shared" ref="C5:C11" si="0">A5&amp;REPT(" ",$C$3)</f>
        <v xml:space="preserve">2011             </v>
      </c>
      <c r="D5" s="10">
        <f>B5</f>
        <v>148948</v>
      </c>
      <c r="E5" s="11">
        <f>$B6</f>
        <v>198068</v>
      </c>
      <c r="F5" s="11">
        <f t="shared" ref="F5:G10" si="1">$B6</f>
        <v>198068</v>
      </c>
      <c r="G5" s="11">
        <f t="shared" si="1"/>
        <v>198068</v>
      </c>
      <c r="H5" s="8">
        <f t="shared" ref="H5:H10" si="2">B6-B5</f>
        <v>49120</v>
      </c>
      <c r="I5" s="8">
        <f t="shared" ref="I5:I7" si="3">IF(H5&gt;=0,-H5,"")</f>
        <v>-49120</v>
      </c>
      <c r="J5" s="8" t="str">
        <f t="shared" ref="J5" si="4">IF(H5&lt;0,H5,"")</f>
        <v/>
      </c>
      <c r="K5" s="12">
        <f>IFERROR((B6-B5)/B5,0)</f>
        <v>0.32977952036952496</v>
      </c>
      <c r="L5" s="13">
        <f>IF(K5&gt;=0,K5,"")</f>
        <v>0.32977952036952496</v>
      </c>
      <c r="M5" s="14" t="str">
        <f>IF(K5&lt;0,K5,"")</f>
        <v/>
      </c>
      <c r="N5" s="15"/>
    </row>
    <row r="6" spans="1:35" x14ac:dyDescent="0.25">
      <c r="A6" s="7">
        <v>2012</v>
      </c>
      <c r="B6" s="8">
        <f>GETPIVOTDATA("Revenue",'1. Pivot'!$A$3,"Year",$A6)</f>
        <v>198068</v>
      </c>
      <c r="C6" s="9" t="str">
        <f t="shared" si="0"/>
        <v xml:space="preserve">2012             </v>
      </c>
      <c r="D6" s="10">
        <f t="shared" ref="D6:D11" si="5">B6</f>
        <v>198068</v>
      </c>
      <c r="E6" s="11">
        <f t="shared" ref="E6:E10" si="6">$B7</f>
        <v>176858</v>
      </c>
      <c r="F6" s="11">
        <f t="shared" si="1"/>
        <v>176858</v>
      </c>
      <c r="G6" s="11">
        <f t="shared" si="1"/>
        <v>176858</v>
      </c>
      <c r="H6" s="8">
        <f t="shared" si="2"/>
        <v>-21210</v>
      </c>
      <c r="I6" s="8" t="str">
        <f t="shared" si="3"/>
        <v/>
      </c>
      <c r="J6" s="8">
        <f>IF(H6&lt;0,H6,"")</f>
        <v>-21210</v>
      </c>
      <c r="K6" s="12">
        <f>IFERROR((B7 - B6)/B6,0)</f>
        <v>-0.10708443564836319</v>
      </c>
      <c r="L6" s="13" t="str">
        <f>IF(K6&gt;=0,K6,"")</f>
        <v/>
      </c>
      <c r="M6" s="14">
        <f t="shared" ref="M6:M11" si="7">IF(K6&lt;0,K6,"")</f>
        <v>-0.10708443564836319</v>
      </c>
      <c r="N6" s="15"/>
    </row>
    <row r="7" spans="1:35" x14ac:dyDescent="0.25">
      <c r="A7" s="7">
        <v>2013</v>
      </c>
      <c r="B7" s="8">
        <f>GETPIVOTDATA("Revenue",'1. Pivot'!$A$3,"Year",$A7)</f>
        <v>176858</v>
      </c>
      <c r="C7" s="9" t="str">
        <f t="shared" si="0"/>
        <v xml:space="preserve">2013             </v>
      </c>
      <c r="D7" s="10">
        <f t="shared" si="5"/>
        <v>176858</v>
      </c>
      <c r="E7" s="11">
        <f t="shared" si="6"/>
        <v>121785</v>
      </c>
      <c r="F7" s="11">
        <f t="shared" si="1"/>
        <v>121785</v>
      </c>
      <c r="G7" s="11">
        <f t="shared" si="1"/>
        <v>121785</v>
      </c>
      <c r="H7" s="8">
        <f t="shared" si="2"/>
        <v>-55073</v>
      </c>
      <c r="I7" s="8" t="str">
        <f t="shared" si="3"/>
        <v/>
      </c>
      <c r="J7" s="8">
        <f t="shared" ref="J7:J10" si="8">IF(H7&lt;0,H7,"")</f>
        <v>-55073</v>
      </c>
      <c r="K7" s="12">
        <f>IFERROR((B8 - B7)/B7,0)</f>
        <v>-0.31139671374775241</v>
      </c>
      <c r="L7" s="13" t="str">
        <f t="shared" ref="L7:L10" si="9">IF(K7&gt;=0,K7,"")</f>
        <v/>
      </c>
      <c r="M7" s="14">
        <f t="shared" si="7"/>
        <v>-0.31139671374775241</v>
      </c>
      <c r="N7" s="15"/>
    </row>
    <row r="8" spans="1:35" x14ac:dyDescent="0.25">
      <c r="A8" s="7">
        <v>2014</v>
      </c>
      <c r="B8" s="8">
        <f>GETPIVOTDATA("Revenue",'1. Pivot'!$A$3,"Year",$A8)</f>
        <v>121785</v>
      </c>
      <c r="C8" s="9" t="str">
        <f t="shared" si="0"/>
        <v xml:space="preserve">2014             </v>
      </c>
      <c r="D8" s="10">
        <f t="shared" si="5"/>
        <v>121785</v>
      </c>
      <c r="E8" s="11">
        <f t="shared" si="6"/>
        <v>102733</v>
      </c>
      <c r="F8" s="11">
        <f t="shared" si="1"/>
        <v>102733</v>
      </c>
      <c r="G8" s="11">
        <f t="shared" si="1"/>
        <v>102733</v>
      </c>
      <c r="H8" s="8">
        <f t="shared" si="2"/>
        <v>-19052</v>
      </c>
      <c r="I8" s="8" t="str">
        <f>IF(H8&gt;=0,-H8,"")</f>
        <v/>
      </c>
      <c r="J8" s="8">
        <f t="shared" si="8"/>
        <v>-19052</v>
      </c>
      <c r="K8" s="12">
        <f>IFERROR((B9 - B8)/B8,0)</f>
        <v>-0.15643962721188981</v>
      </c>
      <c r="L8" s="13" t="str">
        <f t="shared" si="9"/>
        <v/>
      </c>
      <c r="M8" s="14">
        <f t="shared" si="7"/>
        <v>-0.15643962721188981</v>
      </c>
      <c r="N8" s="15"/>
    </row>
    <row r="9" spans="1:35" x14ac:dyDescent="0.25">
      <c r="A9" s="7">
        <v>2015</v>
      </c>
      <c r="B9" s="8">
        <f>GETPIVOTDATA("Revenue",'1. Pivot'!$A$3,"Year",$A9)</f>
        <v>102733</v>
      </c>
      <c r="C9" s="9" t="str">
        <f t="shared" si="0"/>
        <v xml:space="preserve">2015             </v>
      </c>
      <c r="D9" s="10">
        <f t="shared" si="5"/>
        <v>102733</v>
      </c>
      <c r="E9" s="11">
        <f t="shared" si="6"/>
        <v>153815</v>
      </c>
      <c r="F9" s="11">
        <f t="shared" si="1"/>
        <v>153815</v>
      </c>
      <c r="G9" s="11">
        <f t="shared" si="1"/>
        <v>153815</v>
      </c>
      <c r="H9" s="8">
        <f t="shared" si="2"/>
        <v>51082</v>
      </c>
      <c r="I9" s="8">
        <f t="shared" ref="I9:I10" si="10">IF(H9&gt;=0,-H9,"")</f>
        <v>-51082</v>
      </c>
      <c r="J9" s="8" t="str">
        <f t="shared" si="8"/>
        <v/>
      </c>
      <c r="K9" s="12">
        <f>IFERROR((B10 - B9)/B9,0)</f>
        <v>0.49723068536886883</v>
      </c>
      <c r="L9" s="13">
        <f t="shared" si="9"/>
        <v>0.49723068536886883</v>
      </c>
      <c r="M9" s="14" t="str">
        <f t="shared" si="7"/>
        <v/>
      </c>
      <c r="N9" s="15"/>
    </row>
    <row r="10" spans="1:35" x14ac:dyDescent="0.25">
      <c r="A10" s="7">
        <v>2016</v>
      </c>
      <c r="B10" s="8">
        <f>GETPIVOTDATA("Revenue",'1. Pivot'!$A$3,"Year",$A10)</f>
        <v>153815</v>
      </c>
      <c r="C10" s="9" t="str">
        <f t="shared" si="0"/>
        <v xml:space="preserve">2016             </v>
      </c>
      <c r="D10" s="10">
        <f t="shared" si="5"/>
        <v>153815</v>
      </c>
      <c r="E10" s="11">
        <f t="shared" si="6"/>
        <v>206496</v>
      </c>
      <c r="F10" s="11">
        <f t="shared" si="1"/>
        <v>206496</v>
      </c>
      <c r="G10" s="11">
        <f t="shared" si="1"/>
        <v>206496</v>
      </c>
      <c r="H10" s="8">
        <f t="shared" si="2"/>
        <v>52681</v>
      </c>
      <c r="I10" s="8">
        <f t="shared" si="10"/>
        <v>-52681</v>
      </c>
      <c r="J10" s="8" t="str">
        <f t="shared" si="8"/>
        <v/>
      </c>
      <c r="K10" s="12">
        <f>IFERROR((B11 - B10)/B10,0)</f>
        <v>0.3424958554107207</v>
      </c>
      <c r="L10" s="13">
        <f t="shared" si="9"/>
        <v>0.3424958554107207</v>
      </c>
      <c r="M10" s="14" t="str">
        <f t="shared" si="7"/>
        <v/>
      </c>
      <c r="N10" s="15"/>
    </row>
    <row r="11" spans="1:35" x14ac:dyDescent="0.25">
      <c r="A11" s="7">
        <v>2017</v>
      </c>
      <c r="B11" s="8">
        <f>GETPIVOTDATA("Revenue",'1. Pivot'!$A$3,"Year",$A11)</f>
        <v>206496</v>
      </c>
      <c r="C11" s="9" t="str">
        <f t="shared" si="0"/>
        <v xml:space="preserve">2017             </v>
      </c>
      <c r="D11" s="10">
        <f t="shared" si="5"/>
        <v>206496</v>
      </c>
      <c r="E11" s="11"/>
      <c r="F11" s="11"/>
      <c r="G11" s="11"/>
      <c r="H11" s="8"/>
      <c r="I11" s="8"/>
      <c r="J11" s="8"/>
      <c r="K11" s="12"/>
      <c r="L11" s="13"/>
      <c r="M11" s="14" t="str">
        <f t="shared" si="7"/>
        <v/>
      </c>
      <c r="N11" s="15"/>
    </row>
    <row r="22" spans="18:25" x14ac:dyDescent="0.25">
      <c r="R22" s="20" t="s">
        <v>1284</v>
      </c>
      <c r="S22" s="145" t="s">
        <v>1283</v>
      </c>
      <c r="T22" s="145"/>
      <c r="U22" s="145"/>
      <c r="V22" s="145"/>
      <c r="W22" s="145"/>
      <c r="X22" s="145"/>
      <c r="Y22" s="145"/>
    </row>
    <row r="45" spans="29:29" x14ac:dyDescent="0.25">
      <c r="AC45" s="1" t="s">
        <v>1</v>
      </c>
    </row>
  </sheetData>
  <hyperlinks>
    <hyperlink ref="S22" r:id="rId1" xr:uid="{9302EDBB-011E-4990-936C-F4403C50130E}"/>
    <hyperlink ref="S22:Y22" r:id="rId2" display="https://www.excelcampus.com/charts/column-chart-percentage-change/" xr:uid="{E9FCD8E4-F74A-456A-8696-8F4662AFC1AC}"/>
  </hyperlinks>
  <pageMargins left="0.7" right="0.7" top="0.75" bottom="0.75" header="0.3" footer="0.3"/>
  <pageSetup orientation="portrait" r:id="rId3"/>
  <drawing r:id="rId4"/>
  <legacyDrawing r:id="rId5"/>
  <extLst>
    <ext xmlns:x14="http://schemas.microsoft.com/office/spreadsheetml/2009/9/main" uri="{A8765BA9-456A-4dab-B4F3-ACF838C121DE}">
      <x14:slicerList>
        <x14:slicer r:id="rId6"/>
      </x14:slicerList>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652E7-7524-4128-B770-1EBFF1866174}">
  <sheetPr codeName="Sheet2"/>
  <dimension ref="A1:Z23"/>
  <sheetViews>
    <sheetView showGridLines="0" workbookViewId="0">
      <selection activeCell="C4" sqref="C4"/>
    </sheetView>
  </sheetViews>
  <sheetFormatPr defaultRowHeight="15" x14ac:dyDescent="0.25"/>
  <cols>
    <col min="1" max="1" width="7.140625" customWidth="1"/>
    <col min="2" max="2" width="11.28515625" customWidth="1"/>
    <col min="3" max="3" width="10.85546875" customWidth="1"/>
    <col min="4" max="26" width="8.85546875" style="21"/>
  </cols>
  <sheetData>
    <row r="1" spans="1:26" s="147" customFormat="1" ht="21" customHeight="1" x14ac:dyDescent="0.3">
      <c r="A1" s="146" t="s">
        <v>1266</v>
      </c>
      <c r="Q1" s="146"/>
      <c r="R1" s="146"/>
    </row>
    <row r="2" spans="1:26" x14ac:dyDescent="0.25">
      <c r="D2"/>
      <c r="E2"/>
      <c r="F2"/>
      <c r="G2"/>
      <c r="H2"/>
      <c r="I2"/>
      <c r="J2"/>
      <c r="K2"/>
      <c r="L2"/>
      <c r="M2"/>
      <c r="N2"/>
      <c r="O2"/>
      <c r="P2"/>
      <c r="Q2"/>
      <c r="R2"/>
      <c r="S2"/>
      <c r="T2"/>
      <c r="U2"/>
      <c r="V2"/>
      <c r="W2"/>
      <c r="X2"/>
      <c r="Y2"/>
      <c r="Z2"/>
    </row>
    <row r="4" spans="1:26" x14ac:dyDescent="0.25">
      <c r="B4" s="20" t="s">
        <v>26</v>
      </c>
      <c r="C4" s="148">
        <f>C12/100</f>
        <v>1</v>
      </c>
    </row>
    <row r="6" spans="1:26" x14ac:dyDescent="0.25">
      <c r="B6" s="20" t="s">
        <v>27</v>
      </c>
      <c r="C6" s="20" t="s">
        <v>28</v>
      </c>
    </row>
    <row r="7" spans="1:26" x14ac:dyDescent="0.25">
      <c r="A7" s="22" t="s">
        <v>29</v>
      </c>
      <c r="B7" s="23">
        <v>0.75</v>
      </c>
      <c r="C7" s="149" t="str">
        <f>IF(C$4&lt;=$B$7,C$4," ")</f>
        <v xml:space="preserve"> </v>
      </c>
    </row>
    <row r="8" spans="1:26" x14ac:dyDescent="0.25">
      <c r="A8" s="24" t="s">
        <v>30</v>
      </c>
      <c r="B8" s="23">
        <v>0.95</v>
      </c>
      <c r="C8" s="149" t="str">
        <f>IF(AND(C$4&gt;$B7,C$4&lt;=$B8),C$4," ")</f>
        <v xml:space="preserve"> </v>
      </c>
    </row>
    <row r="9" spans="1:26" x14ac:dyDescent="0.25">
      <c r="A9" s="25" t="s">
        <v>31</v>
      </c>
      <c r="B9" s="23">
        <v>1</v>
      </c>
      <c r="C9" s="149">
        <f>IF(C$4&gt;$B8,C$4," ")</f>
        <v>1</v>
      </c>
    </row>
    <row r="10" spans="1:26" x14ac:dyDescent="0.25">
      <c r="B10" s="20" t="s">
        <v>32</v>
      </c>
      <c r="C10" s="149">
        <f>MAX(1,C4)-C4</f>
        <v>0</v>
      </c>
    </row>
    <row r="12" spans="1:26" x14ac:dyDescent="0.25">
      <c r="B12" s="20" t="s">
        <v>33</v>
      </c>
      <c r="C12">
        <v>100</v>
      </c>
    </row>
    <row r="21" spans="5:11" x14ac:dyDescent="0.25">
      <c r="E21" s="151" t="s">
        <v>1284</v>
      </c>
      <c r="F21" s="145" t="s">
        <v>1285</v>
      </c>
    </row>
    <row r="23" spans="5:11" x14ac:dyDescent="0.25">
      <c r="G23" s="152"/>
      <c r="H23" s="152"/>
      <c r="I23" s="152"/>
      <c r="J23" s="152"/>
      <c r="K23" s="152"/>
    </row>
  </sheetData>
  <hyperlinks>
    <hyperlink ref="F21" r:id="rId1" xr:uid="{6FE508C7-CCDC-474A-98AC-E0E708476B7B}"/>
    <hyperlink ref="F23:K23" r:id="rId2" display="https://www.excelcampus.com/charts/progress-doughnut-chart/" xr:uid="{FDEF9DC7-60F0-4C4C-AFB9-207E441C1CCE}"/>
  </hyperlinks>
  <pageMargins left="0.7" right="0.7" top="0.75" bottom="0.75" header="0.3" footer="0.3"/>
  <pageSetup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5122" r:id="rId6" name="Spinner 2">
              <controlPr defaultSize="0" autoPict="0">
                <anchor moveWithCells="1" sizeWithCells="1">
                  <from>
                    <xdr:col>3</xdr:col>
                    <xdr:colOff>28575</xdr:colOff>
                    <xdr:row>2</xdr:row>
                    <xdr:rowOff>152400</xdr:rowOff>
                  </from>
                  <to>
                    <xdr:col>3</xdr:col>
                    <xdr:colOff>219075</xdr:colOff>
                    <xdr:row>4</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B45CF-4228-4F5B-9AC5-CE2CCA7CF78E}">
  <sheetPr codeName="Sheet3"/>
  <dimension ref="A1:S304"/>
  <sheetViews>
    <sheetView showGridLines="0" workbookViewId="0">
      <selection activeCell="A2" sqref="A2"/>
    </sheetView>
  </sheetViews>
  <sheetFormatPr defaultColWidth="8.85546875" defaultRowHeight="15" x14ac:dyDescent="0.25"/>
  <cols>
    <col min="1" max="1" width="3.5703125" style="26" customWidth="1"/>
    <col min="2" max="2" width="8.85546875" style="26"/>
    <col min="3" max="3" width="16.5703125" style="26" customWidth="1"/>
    <col min="4" max="4" width="18.28515625" style="26" bestFit="1" customWidth="1"/>
    <col min="5" max="9" width="8.85546875" style="26"/>
    <col min="10" max="10" width="15.7109375" style="26" bestFit="1" customWidth="1"/>
    <col min="11" max="11" width="11.85546875" style="26" bestFit="1" customWidth="1"/>
    <col min="12" max="16384" width="8.85546875" style="26"/>
  </cols>
  <sheetData>
    <row r="1" spans="1:19" s="147" customFormat="1" ht="21" customHeight="1" x14ac:dyDescent="0.3">
      <c r="A1" s="146" t="s">
        <v>1267</v>
      </c>
      <c r="R1" s="146"/>
      <c r="S1" s="146"/>
    </row>
    <row r="3" spans="1:19" x14ac:dyDescent="0.25">
      <c r="J3" s="19" t="s">
        <v>1003</v>
      </c>
      <c r="K3" t="s">
        <v>1004</v>
      </c>
    </row>
    <row r="4" spans="1:19" x14ac:dyDescent="0.25">
      <c r="J4" s="17" t="s">
        <v>960</v>
      </c>
      <c r="K4" s="31">
        <v>592</v>
      </c>
    </row>
    <row r="5" spans="1:19" x14ac:dyDescent="0.25">
      <c r="J5" s="17" t="s">
        <v>989</v>
      </c>
      <c r="K5" s="31">
        <v>538</v>
      </c>
    </row>
    <row r="6" spans="1:19" x14ac:dyDescent="0.25">
      <c r="J6" s="17" t="s">
        <v>992</v>
      </c>
      <c r="K6" s="31">
        <v>503</v>
      </c>
    </row>
    <row r="7" spans="1:19" x14ac:dyDescent="0.25">
      <c r="J7" s="17" t="s">
        <v>963</v>
      </c>
      <c r="K7" s="31">
        <v>504</v>
      </c>
    </row>
    <row r="8" spans="1:19" x14ac:dyDescent="0.25">
      <c r="J8" s="17" t="s">
        <v>955</v>
      </c>
      <c r="K8" s="31">
        <v>522</v>
      </c>
    </row>
    <row r="9" spans="1:19" x14ac:dyDescent="0.25">
      <c r="J9" s="17" t="s">
        <v>25</v>
      </c>
      <c r="K9" s="31">
        <v>2659</v>
      </c>
    </row>
    <row r="10" spans="1:19" x14ac:dyDescent="0.25">
      <c r="J10"/>
      <c r="K10"/>
    </row>
    <row r="11" spans="1:19" x14ac:dyDescent="0.25">
      <c r="J11"/>
      <c r="K11"/>
    </row>
    <row r="12" spans="1:19" x14ac:dyDescent="0.25">
      <c r="J12"/>
      <c r="K12"/>
    </row>
    <row r="13" spans="1:19" x14ac:dyDescent="0.25">
      <c r="J13"/>
      <c r="K13"/>
    </row>
    <row r="14" spans="1:19" x14ac:dyDescent="0.25">
      <c r="J14"/>
      <c r="K14"/>
    </row>
    <row r="15" spans="1:19" x14ac:dyDescent="0.25">
      <c r="J15"/>
      <c r="K15"/>
    </row>
    <row r="16" spans="1:19" x14ac:dyDescent="0.25">
      <c r="J16"/>
      <c r="K16"/>
    </row>
    <row r="17" spans="2:11" x14ac:dyDescent="0.25">
      <c r="J17"/>
      <c r="K17"/>
    </row>
    <row r="18" spans="2:11" x14ac:dyDescent="0.25">
      <c r="J18"/>
      <c r="K18"/>
    </row>
    <row r="19" spans="2:11" x14ac:dyDescent="0.25">
      <c r="J19"/>
      <c r="K19"/>
    </row>
    <row r="20" spans="2:11" x14ac:dyDescent="0.25">
      <c r="J20"/>
      <c r="K20"/>
    </row>
    <row r="21" spans="2:11" x14ac:dyDescent="0.25">
      <c r="J21"/>
      <c r="K21"/>
    </row>
    <row r="22" spans="2:11" x14ac:dyDescent="0.25">
      <c r="J22"/>
      <c r="K22"/>
    </row>
    <row r="23" spans="2:11" x14ac:dyDescent="0.25">
      <c r="B23" s="36" t="s">
        <v>1284</v>
      </c>
      <c r="C23" s="145" t="s">
        <v>1286</v>
      </c>
      <c r="D23" s="153"/>
      <c r="E23" s="153"/>
      <c r="F23" s="153"/>
      <c r="G23" s="153"/>
      <c r="H23" s="153"/>
      <c r="J23"/>
      <c r="K23"/>
    </row>
    <row r="24" spans="2:11" x14ac:dyDescent="0.25">
      <c r="J24"/>
      <c r="K24"/>
    </row>
    <row r="25" spans="2:11" x14ac:dyDescent="0.25">
      <c r="J25"/>
      <c r="K25"/>
    </row>
    <row r="26" spans="2:11" x14ac:dyDescent="0.25">
      <c r="J26"/>
      <c r="K26"/>
    </row>
    <row r="27" spans="2:11" x14ac:dyDescent="0.25">
      <c r="J27"/>
      <c r="K27"/>
    </row>
    <row r="28" spans="2:11" x14ac:dyDescent="0.25">
      <c r="J28"/>
      <c r="K28"/>
    </row>
    <row r="29" spans="2:11" x14ac:dyDescent="0.25">
      <c r="J29"/>
      <c r="K29"/>
    </row>
    <row r="30" spans="2:11" x14ac:dyDescent="0.25">
      <c r="J30"/>
      <c r="K30"/>
    </row>
    <row r="31" spans="2:11" x14ac:dyDescent="0.25">
      <c r="J31"/>
      <c r="K31"/>
    </row>
    <row r="32" spans="2:11" x14ac:dyDescent="0.25">
      <c r="J32"/>
      <c r="K32"/>
    </row>
    <row r="33" spans="10:11" x14ac:dyDescent="0.25">
      <c r="J33"/>
      <c r="K33"/>
    </row>
    <row r="34" spans="10:11" x14ac:dyDescent="0.25">
      <c r="J34"/>
      <c r="K34"/>
    </row>
    <row r="35" spans="10:11" x14ac:dyDescent="0.25">
      <c r="J35"/>
      <c r="K35"/>
    </row>
    <row r="36" spans="10:11" x14ac:dyDescent="0.25">
      <c r="J36"/>
      <c r="K36"/>
    </row>
    <row r="37" spans="10:11" x14ac:dyDescent="0.25">
      <c r="J37"/>
      <c r="K37"/>
    </row>
    <row r="38" spans="10:11" x14ac:dyDescent="0.25">
      <c r="J38"/>
      <c r="K38"/>
    </row>
    <row r="39" spans="10:11" x14ac:dyDescent="0.25">
      <c r="J39"/>
      <c r="K39"/>
    </row>
    <row r="40" spans="10:11" x14ac:dyDescent="0.25">
      <c r="J40"/>
      <c r="K40"/>
    </row>
    <row r="41" spans="10:11" x14ac:dyDescent="0.25">
      <c r="J41"/>
      <c r="K41"/>
    </row>
    <row r="42" spans="10:11" x14ac:dyDescent="0.25">
      <c r="J42"/>
      <c r="K42"/>
    </row>
    <row r="43" spans="10:11" x14ac:dyDescent="0.25">
      <c r="J43"/>
      <c r="K43"/>
    </row>
    <row r="44" spans="10:11" x14ac:dyDescent="0.25">
      <c r="J44"/>
      <c r="K44"/>
    </row>
    <row r="45" spans="10:11" x14ac:dyDescent="0.25">
      <c r="J45"/>
      <c r="K45"/>
    </row>
    <row r="46" spans="10:11" x14ac:dyDescent="0.25">
      <c r="J46"/>
      <c r="K46"/>
    </row>
    <row r="47" spans="10:11" x14ac:dyDescent="0.25">
      <c r="J47"/>
      <c r="K47"/>
    </row>
    <row r="48" spans="10:11" x14ac:dyDescent="0.25">
      <c r="J48"/>
      <c r="K48"/>
    </row>
    <row r="49" spans="10:11" x14ac:dyDescent="0.25">
      <c r="J49"/>
      <c r="K49"/>
    </row>
    <row r="50" spans="10:11" x14ac:dyDescent="0.25">
      <c r="J50"/>
      <c r="K50"/>
    </row>
    <row r="51" spans="10:11" x14ac:dyDescent="0.25">
      <c r="J51"/>
      <c r="K51"/>
    </row>
    <row r="52" spans="10:11" x14ac:dyDescent="0.25">
      <c r="J52"/>
      <c r="K52"/>
    </row>
    <row r="53" spans="10:11" x14ac:dyDescent="0.25">
      <c r="J53"/>
      <c r="K53"/>
    </row>
    <row r="54" spans="10:11" x14ac:dyDescent="0.25">
      <c r="J54"/>
      <c r="K54"/>
    </row>
    <row r="55" spans="10:11" x14ac:dyDescent="0.25">
      <c r="J55"/>
      <c r="K55"/>
    </row>
    <row r="56" spans="10:11" x14ac:dyDescent="0.25">
      <c r="J56"/>
      <c r="K56"/>
    </row>
    <row r="57" spans="10:11" x14ac:dyDescent="0.25">
      <c r="J57"/>
      <c r="K57"/>
    </row>
    <row r="58" spans="10:11" x14ac:dyDescent="0.25">
      <c r="J58"/>
      <c r="K58"/>
    </row>
    <row r="59" spans="10:11" x14ac:dyDescent="0.25">
      <c r="J59"/>
      <c r="K59"/>
    </row>
    <row r="60" spans="10:11" x14ac:dyDescent="0.25">
      <c r="J60"/>
      <c r="K60"/>
    </row>
    <row r="61" spans="10:11" x14ac:dyDescent="0.25">
      <c r="J61"/>
      <c r="K61"/>
    </row>
    <row r="62" spans="10:11" x14ac:dyDescent="0.25">
      <c r="J62"/>
      <c r="K62"/>
    </row>
    <row r="63" spans="10:11" x14ac:dyDescent="0.25">
      <c r="J63"/>
      <c r="K63"/>
    </row>
    <row r="64" spans="10:11" x14ac:dyDescent="0.25">
      <c r="J64"/>
      <c r="K64"/>
    </row>
    <row r="65" spans="10:11" x14ac:dyDescent="0.25">
      <c r="J65"/>
      <c r="K65"/>
    </row>
    <row r="66" spans="10:11" x14ac:dyDescent="0.25">
      <c r="J66"/>
      <c r="K66"/>
    </row>
    <row r="67" spans="10:11" x14ac:dyDescent="0.25">
      <c r="J67"/>
      <c r="K67"/>
    </row>
    <row r="68" spans="10:11" x14ac:dyDescent="0.25">
      <c r="J68"/>
      <c r="K68"/>
    </row>
    <row r="69" spans="10:11" x14ac:dyDescent="0.25">
      <c r="J69"/>
      <c r="K69"/>
    </row>
    <row r="70" spans="10:11" x14ac:dyDescent="0.25">
      <c r="J70"/>
      <c r="K70"/>
    </row>
    <row r="71" spans="10:11" x14ac:dyDescent="0.25">
      <c r="J71"/>
      <c r="K71"/>
    </row>
    <row r="72" spans="10:11" x14ac:dyDescent="0.25">
      <c r="J72"/>
      <c r="K72"/>
    </row>
    <row r="73" spans="10:11" x14ac:dyDescent="0.25">
      <c r="J73"/>
      <c r="K73"/>
    </row>
    <row r="74" spans="10:11" x14ac:dyDescent="0.25">
      <c r="J74"/>
      <c r="K74"/>
    </row>
    <row r="75" spans="10:11" x14ac:dyDescent="0.25">
      <c r="J75"/>
      <c r="K75"/>
    </row>
    <row r="76" spans="10:11" x14ac:dyDescent="0.25">
      <c r="J76"/>
      <c r="K76"/>
    </row>
    <row r="77" spans="10:11" x14ac:dyDescent="0.25">
      <c r="J77"/>
      <c r="K77"/>
    </row>
    <row r="78" spans="10:11" x14ac:dyDescent="0.25">
      <c r="J78"/>
      <c r="K78"/>
    </row>
    <row r="79" spans="10:11" x14ac:dyDescent="0.25">
      <c r="J79"/>
      <c r="K79"/>
    </row>
    <row r="80" spans="10:11" x14ac:dyDescent="0.25">
      <c r="J80"/>
      <c r="K80"/>
    </row>
    <row r="81" spans="10:11" x14ac:dyDescent="0.25">
      <c r="J81"/>
      <c r="K81"/>
    </row>
    <row r="82" spans="10:11" x14ac:dyDescent="0.25">
      <c r="J82"/>
      <c r="K82"/>
    </row>
    <row r="83" spans="10:11" x14ac:dyDescent="0.25">
      <c r="J83"/>
      <c r="K83"/>
    </row>
    <row r="84" spans="10:11" x14ac:dyDescent="0.25">
      <c r="J84"/>
      <c r="K84"/>
    </row>
    <row r="85" spans="10:11" x14ac:dyDescent="0.25">
      <c r="J85"/>
      <c r="K85"/>
    </row>
    <row r="86" spans="10:11" x14ac:dyDescent="0.25">
      <c r="J86"/>
      <c r="K86"/>
    </row>
    <row r="87" spans="10:11" x14ac:dyDescent="0.25">
      <c r="J87"/>
      <c r="K87"/>
    </row>
    <row r="88" spans="10:11" x14ac:dyDescent="0.25">
      <c r="J88"/>
      <c r="K88"/>
    </row>
    <row r="89" spans="10:11" x14ac:dyDescent="0.25">
      <c r="J89"/>
      <c r="K89"/>
    </row>
    <row r="90" spans="10:11" x14ac:dyDescent="0.25">
      <c r="J90"/>
      <c r="K90"/>
    </row>
    <row r="91" spans="10:11" x14ac:dyDescent="0.25">
      <c r="J91"/>
      <c r="K91"/>
    </row>
    <row r="92" spans="10:11" x14ac:dyDescent="0.25">
      <c r="J92"/>
      <c r="K92"/>
    </row>
    <row r="93" spans="10:11" x14ac:dyDescent="0.25">
      <c r="J93"/>
      <c r="K93"/>
    </row>
    <row r="94" spans="10:11" x14ac:dyDescent="0.25">
      <c r="J94"/>
      <c r="K94"/>
    </row>
    <row r="95" spans="10:11" x14ac:dyDescent="0.25">
      <c r="J95"/>
      <c r="K95"/>
    </row>
    <row r="96" spans="10:11" x14ac:dyDescent="0.25">
      <c r="J96"/>
      <c r="K96"/>
    </row>
    <row r="97" spans="10:11" x14ac:dyDescent="0.25">
      <c r="J97"/>
      <c r="K97"/>
    </row>
    <row r="98" spans="10:11" x14ac:dyDescent="0.25">
      <c r="J98"/>
      <c r="K98"/>
    </row>
    <row r="99" spans="10:11" x14ac:dyDescent="0.25">
      <c r="J99"/>
      <c r="K99"/>
    </row>
    <row r="100" spans="10:11" x14ac:dyDescent="0.25">
      <c r="J100"/>
      <c r="K100"/>
    </row>
    <row r="101" spans="10:11" x14ac:dyDescent="0.25">
      <c r="J101"/>
      <c r="K101"/>
    </row>
    <row r="102" spans="10:11" x14ac:dyDescent="0.25">
      <c r="J102"/>
      <c r="K102"/>
    </row>
    <row r="103" spans="10:11" x14ac:dyDescent="0.25">
      <c r="J103"/>
      <c r="K103"/>
    </row>
    <row r="104" spans="10:11" x14ac:dyDescent="0.25">
      <c r="J104"/>
      <c r="K104"/>
    </row>
    <row r="105" spans="10:11" x14ac:dyDescent="0.25">
      <c r="J105"/>
      <c r="K105"/>
    </row>
    <row r="106" spans="10:11" x14ac:dyDescent="0.25">
      <c r="J106"/>
      <c r="K106"/>
    </row>
    <row r="107" spans="10:11" x14ac:dyDescent="0.25">
      <c r="J107"/>
      <c r="K107"/>
    </row>
    <row r="108" spans="10:11" x14ac:dyDescent="0.25">
      <c r="J108"/>
      <c r="K108"/>
    </row>
    <row r="109" spans="10:11" x14ac:dyDescent="0.25">
      <c r="J109"/>
      <c r="K109"/>
    </row>
    <row r="110" spans="10:11" x14ac:dyDescent="0.25">
      <c r="J110"/>
      <c r="K110"/>
    </row>
    <row r="111" spans="10:11" x14ac:dyDescent="0.25">
      <c r="J111"/>
      <c r="K111"/>
    </row>
    <row r="112" spans="10:11" x14ac:dyDescent="0.25">
      <c r="J112"/>
      <c r="K112"/>
    </row>
    <row r="113" spans="10:11" x14ac:dyDescent="0.25">
      <c r="J113"/>
      <c r="K113"/>
    </row>
    <row r="114" spans="10:11" x14ac:dyDescent="0.25">
      <c r="J114"/>
      <c r="K114"/>
    </row>
    <row r="115" spans="10:11" x14ac:dyDescent="0.25">
      <c r="J115"/>
      <c r="K115"/>
    </row>
    <row r="116" spans="10:11" x14ac:dyDescent="0.25">
      <c r="J116"/>
      <c r="K116"/>
    </row>
    <row r="117" spans="10:11" x14ac:dyDescent="0.25">
      <c r="J117"/>
      <c r="K117"/>
    </row>
    <row r="118" spans="10:11" x14ac:dyDescent="0.25">
      <c r="J118"/>
      <c r="K118"/>
    </row>
    <row r="119" spans="10:11" x14ac:dyDescent="0.25">
      <c r="J119"/>
      <c r="K119"/>
    </row>
    <row r="120" spans="10:11" x14ac:dyDescent="0.25">
      <c r="J120"/>
      <c r="K120"/>
    </row>
    <row r="121" spans="10:11" x14ac:dyDescent="0.25">
      <c r="J121"/>
      <c r="K121"/>
    </row>
    <row r="122" spans="10:11" x14ac:dyDescent="0.25">
      <c r="J122"/>
      <c r="K122"/>
    </row>
    <row r="123" spans="10:11" x14ac:dyDescent="0.25">
      <c r="J123"/>
      <c r="K123"/>
    </row>
    <row r="124" spans="10:11" x14ac:dyDescent="0.25">
      <c r="J124"/>
      <c r="K124"/>
    </row>
    <row r="125" spans="10:11" x14ac:dyDescent="0.25">
      <c r="J125"/>
      <c r="K125"/>
    </row>
    <row r="126" spans="10:11" x14ac:dyDescent="0.25">
      <c r="J126"/>
      <c r="K126"/>
    </row>
    <row r="127" spans="10:11" x14ac:dyDescent="0.25">
      <c r="J127"/>
      <c r="K127"/>
    </row>
    <row r="128" spans="10:11" x14ac:dyDescent="0.25">
      <c r="J128"/>
      <c r="K128"/>
    </row>
    <row r="129" spans="10:11" x14ac:dyDescent="0.25">
      <c r="J129"/>
      <c r="K129"/>
    </row>
    <row r="130" spans="10:11" x14ac:dyDescent="0.25">
      <c r="J130"/>
      <c r="K130"/>
    </row>
    <row r="131" spans="10:11" x14ac:dyDescent="0.25">
      <c r="J131"/>
      <c r="K131"/>
    </row>
    <row r="132" spans="10:11" x14ac:dyDescent="0.25">
      <c r="J132"/>
      <c r="K132"/>
    </row>
    <row r="133" spans="10:11" x14ac:dyDescent="0.25">
      <c r="J133"/>
      <c r="K133"/>
    </row>
    <row r="134" spans="10:11" x14ac:dyDescent="0.25">
      <c r="J134"/>
      <c r="K134"/>
    </row>
    <row r="135" spans="10:11" x14ac:dyDescent="0.25">
      <c r="J135"/>
      <c r="K135"/>
    </row>
    <row r="136" spans="10:11" x14ac:dyDescent="0.25">
      <c r="J136"/>
      <c r="K136"/>
    </row>
    <row r="137" spans="10:11" x14ac:dyDescent="0.25">
      <c r="J137"/>
      <c r="K137"/>
    </row>
    <row r="138" spans="10:11" x14ac:dyDescent="0.25">
      <c r="J138"/>
      <c r="K138"/>
    </row>
    <row r="139" spans="10:11" x14ac:dyDescent="0.25">
      <c r="J139"/>
      <c r="K139"/>
    </row>
    <row r="140" spans="10:11" x14ac:dyDescent="0.25">
      <c r="J140"/>
      <c r="K140"/>
    </row>
    <row r="141" spans="10:11" x14ac:dyDescent="0.25">
      <c r="J141"/>
      <c r="K141"/>
    </row>
    <row r="142" spans="10:11" x14ac:dyDescent="0.25">
      <c r="J142"/>
      <c r="K142"/>
    </row>
    <row r="143" spans="10:11" x14ac:dyDescent="0.25">
      <c r="J143"/>
      <c r="K143"/>
    </row>
    <row r="144" spans="10:11" x14ac:dyDescent="0.25">
      <c r="J144"/>
      <c r="K144"/>
    </row>
    <row r="145" spans="10:11" x14ac:dyDescent="0.25">
      <c r="J145"/>
      <c r="K145"/>
    </row>
    <row r="146" spans="10:11" x14ac:dyDescent="0.25">
      <c r="J146"/>
      <c r="K146"/>
    </row>
    <row r="147" spans="10:11" x14ac:dyDescent="0.25">
      <c r="J147"/>
      <c r="K147"/>
    </row>
    <row r="148" spans="10:11" x14ac:dyDescent="0.25">
      <c r="J148"/>
      <c r="K148"/>
    </row>
    <row r="149" spans="10:11" x14ac:dyDescent="0.25">
      <c r="J149"/>
      <c r="K149"/>
    </row>
    <row r="150" spans="10:11" x14ac:dyDescent="0.25">
      <c r="J150"/>
      <c r="K150"/>
    </row>
    <row r="151" spans="10:11" x14ac:dyDescent="0.25">
      <c r="J151"/>
      <c r="K151"/>
    </row>
    <row r="152" spans="10:11" x14ac:dyDescent="0.25">
      <c r="J152"/>
      <c r="K152"/>
    </row>
    <row r="153" spans="10:11" x14ac:dyDescent="0.25">
      <c r="J153"/>
      <c r="K153"/>
    </row>
    <row r="154" spans="10:11" x14ac:dyDescent="0.25">
      <c r="J154"/>
      <c r="K154"/>
    </row>
    <row r="155" spans="10:11" x14ac:dyDescent="0.25">
      <c r="J155"/>
      <c r="K155"/>
    </row>
    <row r="156" spans="10:11" x14ac:dyDescent="0.25">
      <c r="J156"/>
      <c r="K156"/>
    </row>
    <row r="157" spans="10:11" x14ac:dyDescent="0.25">
      <c r="J157"/>
      <c r="K157"/>
    </row>
    <row r="158" spans="10:11" x14ac:dyDescent="0.25">
      <c r="J158"/>
      <c r="K158"/>
    </row>
    <row r="159" spans="10:11" x14ac:dyDescent="0.25">
      <c r="J159"/>
      <c r="K159"/>
    </row>
    <row r="160" spans="10:11" x14ac:dyDescent="0.25">
      <c r="J160"/>
      <c r="K160"/>
    </row>
    <row r="161" spans="10:11" x14ac:dyDescent="0.25">
      <c r="J161"/>
      <c r="K161"/>
    </row>
    <row r="162" spans="10:11" x14ac:dyDescent="0.25">
      <c r="J162"/>
      <c r="K162"/>
    </row>
    <row r="163" spans="10:11" x14ac:dyDescent="0.25">
      <c r="J163"/>
      <c r="K163"/>
    </row>
    <row r="164" spans="10:11" x14ac:dyDescent="0.25">
      <c r="J164"/>
      <c r="K164"/>
    </row>
    <row r="165" spans="10:11" x14ac:dyDescent="0.25">
      <c r="J165"/>
      <c r="K165"/>
    </row>
    <row r="166" spans="10:11" x14ac:dyDescent="0.25">
      <c r="J166"/>
      <c r="K166"/>
    </row>
    <row r="167" spans="10:11" x14ac:dyDescent="0.25">
      <c r="J167"/>
      <c r="K167"/>
    </row>
    <row r="168" spans="10:11" x14ac:dyDescent="0.25">
      <c r="J168"/>
      <c r="K168"/>
    </row>
    <row r="169" spans="10:11" x14ac:dyDescent="0.25">
      <c r="J169"/>
      <c r="K169"/>
    </row>
    <row r="170" spans="10:11" x14ac:dyDescent="0.25">
      <c r="J170"/>
      <c r="K170"/>
    </row>
    <row r="171" spans="10:11" x14ac:dyDescent="0.25">
      <c r="J171"/>
      <c r="K171"/>
    </row>
    <row r="172" spans="10:11" x14ac:dyDescent="0.25">
      <c r="J172"/>
      <c r="K172"/>
    </row>
    <row r="173" spans="10:11" x14ac:dyDescent="0.25">
      <c r="J173"/>
      <c r="K173"/>
    </row>
    <row r="174" spans="10:11" x14ac:dyDescent="0.25">
      <c r="J174"/>
      <c r="K174"/>
    </row>
    <row r="175" spans="10:11" x14ac:dyDescent="0.25">
      <c r="J175"/>
      <c r="K175"/>
    </row>
    <row r="176" spans="10:11" x14ac:dyDescent="0.25">
      <c r="J176"/>
      <c r="K176"/>
    </row>
    <row r="177" spans="10:11" x14ac:dyDescent="0.25">
      <c r="J177"/>
      <c r="K177"/>
    </row>
    <row r="178" spans="10:11" x14ac:dyDescent="0.25">
      <c r="J178"/>
      <c r="K178"/>
    </row>
    <row r="179" spans="10:11" x14ac:dyDescent="0.25">
      <c r="J179"/>
      <c r="K179"/>
    </row>
    <row r="180" spans="10:11" x14ac:dyDescent="0.25">
      <c r="J180"/>
      <c r="K180"/>
    </row>
    <row r="181" spans="10:11" x14ac:dyDescent="0.25">
      <c r="J181"/>
      <c r="K181"/>
    </row>
    <row r="182" spans="10:11" x14ac:dyDescent="0.25">
      <c r="J182"/>
      <c r="K182"/>
    </row>
    <row r="183" spans="10:11" x14ac:dyDescent="0.25">
      <c r="J183"/>
      <c r="K183"/>
    </row>
    <row r="184" spans="10:11" x14ac:dyDescent="0.25">
      <c r="J184"/>
      <c r="K184"/>
    </row>
    <row r="185" spans="10:11" x14ac:dyDescent="0.25">
      <c r="J185"/>
      <c r="K185"/>
    </row>
    <row r="186" spans="10:11" x14ac:dyDescent="0.25">
      <c r="J186"/>
      <c r="K186"/>
    </row>
    <row r="187" spans="10:11" x14ac:dyDescent="0.25">
      <c r="J187"/>
      <c r="K187"/>
    </row>
    <row r="188" spans="10:11" x14ac:dyDescent="0.25">
      <c r="J188"/>
      <c r="K188"/>
    </row>
    <row r="189" spans="10:11" x14ac:dyDescent="0.25">
      <c r="J189"/>
      <c r="K189"/>
    </row>
    <row r="190" spans="10:11" x14ac:dyDescent="0.25">
      <c r="J190"/>
      <c r="K190"/>
    </row>
    <row r="191" spans="10:11" x14ac:dyDescent="0.25">
      <c r="J191"/>
      <c r="K191"/>
    </row>
    <row r="192" spans="10:11" x14ac:dyDescent="0.25">
      <c r="J192"/>
      <c r="K192"/>
    </row>
    <row r="193" spans="10:11" x14ac:dyDescent="0.25">
      <c r="J193"/>
      <c r="K193"/>
    </row>
    <row r="194" spans="10:11" x14ac:dyDescent="0.25">
      <c r="J194"/>
      <c r="K194"/>
    </row>
    <row r="195" spans="10:11" x14ac:dyDescent="0.25">
      <c r="J195"/>
      <c r="K195"/>
    </row>
    <row r="196" spans="10:11" x14ac:dyDescent="0.25">
      <c r="J196"/>
      <c r="K196"/>
    </row>
    <row r="197" spans="10:11" x14ac:dyDescent="0.25">
      <c r="J197"/>
      <c r="K197"/>
    </row>
    <row r="198" spans="10:11" x14ac:dyDescent="0.25">
      <c r="J198"/>
      <c r="K198"/>
    </row>
    <row r="199" spans="10:11" x14ac:dyDescent="0.25">
      <c r="J199"/>
      <c r="K199"/>
    </row>
    <row r="200" spans="10:11" x14ac:dyDescent="0.25">
      <c r="J200"/>
      <c r="K200"/>
    </row>
    <row r="201" spans="10:11" x14ac:dyDescent="0.25">
      <c r="J201"/>
      <c r="K201"/>
    </row>
    <row r="202" spans="10:11" x14ac:dyDescent="0.25">
      <c r="J202"/>
      <c r="K202"/>
    </row>
    <row r="203" spans="10:11" x14ac:dyDescent="0.25">
      <c r="J203"/>
      <c r="K203"/>
    </row>
    <row r="204" spans="10:11" x14ac:dyDescent="0.25">
      <c r="J204"/>
      <c r="K204"/>
    </row>
    <row r="205" spans="10:11" x14ac:dyDescent="0.25">
      <c r="J205"/>
      <c r="K205"/>
    </row>
    <row r="206" spans="10:11" x14ac:dyDescent="0.25">
      <c r="J206"/>
      <c r="K206"/>
    </row>
    <row r="207" spans="10:11" x14ac:dyDescent="0.25">
      <c r="J207"/>
      <c r="K207"/>
    </row>
    <row r="208" spans="10:11" x14ac:dyDescent="0.25">
      <c r="J208"/>
      <c r="K208"/>
    </row>
    <row r="209" spans="10:11" x14ac:dyDescent="0.25">
      <c r="J209"/>
      <c r="K209"/>
    </row>
    <row r="210" spans="10:11" x14ac:dyDescent="0.25">
      <c r="J210"/>
      <c r="K210"/>
    </row>
    <row r="211" spans="10:11" x14ac:dyDescent="0.25">
      <c r="J211"/>
      <c r="K211"/>
    </row>
    <row r="212" spans="10:11" x14ac:dyDescent="0.25">
      <c r="J212"/>
      <c r="K212"/>
    </row>
    <row r="213" spans="10:11" x14ac:dyDescent="0.25">
      <c r="J213"/>
      <c r="K213"/>
    </row>
    <row r="214" spans="10:11" x14ac:dyDescent="0.25">
      <c r="J214"/>
      <c r="K214"/>
    </row>
    <row r="215" spans="10:11" x14ac:dyDescent="0.25">
      <c r="J215"/>
      <c r="K215"/>
    </row>
    <row r="216" spans="10:11" x14ac:dyDescent="0.25">
      <c r="J216"/>
      <c r="K216"/>
    </row>
    <row r="217" spans="10:11" x14ac:dyDescent="0.25">
      <c r="J217"/>
      <c r="K217"/>
    </row>
    <row r="218" spans="10:11" x14ac:dyDescent="0.25">
      <c r="J218"/>
      <c r="K218"/>
    </row>
    <row r="219" spans="10:11" x14ac:dyDescent="0.25">
      <c r="J219"/>
      <c r="K219"/>
    </row>
    <row r="220" spans="10:11" x14ac:dyDescent="0.25">
      <c r="J220"/>
      <c r="K220"/>
    </row>
    <row r="221" spans="10:11" x14ac:dyDescent="0.25">
      <c r="J221"/>
      <c r="K221"/>
    </row>
    <row r="222" spans="10:11" x14ac:dyDescent="0.25">
      <c r="J222"/>
      <c r="K222"/>
    </row>
    <row r="223" spans="10:11" x14ac:dyDescent="0.25">
      <c r="J223"/>
      <c r="K223"/>
    </row>
    <row r="224" spans="10:11" x14ac:dyDescent="0.25">
      <c r="J224"/>
      <c r="K224"/>
    </row>
    <row r="225" spans="10:11" x14ac:dyDescent="0.25">
      <c r="J225"/>
      <c r="K225"/>
    </row>
    <row r="226" spans="10:11" x14ac:dyDescent="0.25">
      <c r="J226"/>
      <c r="K226"/>
    </row>
    <row r="227" spans="10:11" x14ac:dyDescent="0.25">
      <c r="J227"/>
      <c r="K227"/>
    </row>
    <row r="228" spans="10:11" x14ac:dyDescent="0.25">
      <c r="J228"/>
      <c r="K228"/>
    </row>
    <row r="229" spans="10:11" x14ac:dyDescent="0.25">
      <c r="J229"/>
      <c r="K229"/>
    </row>
    <row r="230" spans="10:11" x14ac:dyDescent="0.25">
      <c r="J230"/>
      <c r="K230"/>
    </row>
    <row r="231" spans="10:11" x14ac:dyDescent="0.25">
      <c r="J231"/>
      <c r="K231"/>
    </row>
    <row r="232" spans="10:11" x14ac:dyDescent="0.25">
      <c r="J232"/>
      <c r="K232"/>
    </row>
    <row r="233" spans="10:11" x14ac:dyDescent="0.25">
      <c r="J233"/>
      <c r="K233"/>
    </row>
    <row r="234" spans="10:11" x14ac:dyDescent="0.25">
      <c r="J234"/>
      <c r="K234"/>
    </row>
    <row r="235" spans="10:11" x14ac:dyDescent="0.25">
      <c r="J235"/>
      <c r="K235"/>
    </row>
    <row r="236" spans="10:11" x14ac:dyDescent="0.25">
      <c r="J236"/>
      <c r="K236"/>
    </row>
    <row r="237" spans="10:11" x14ac:dyDescent="0.25">
      <c r="J237"/>
      <c r="K237"/>
    </row>
    <row r="238" spans="10:11" x14ac:dyDescent="0.25">
      <c r="J238"/>
      <c r="K238"/>
    </row>
    <row r="239" spans="10:11" x14ac:dyDescent="0.25">
      <c r="J239"/>
      <c r="K239"/>
    </row>
    <row r="240" spans="10:11" x14ac:dyDescent="0.25">
      <c r="J240"/>
      <c r="K240"/>
    </row>
    <row r="241" spans="10:11" x14ac:dyDescent="0.25">
      <c r="J241"/>
      <c r="K241"/>
    </row>
    <row r="242" spans="10:11" x14ac:dyDescent="0.25">
      <c r="J242"/>
      <c r="K242"/>
    </row>
    <row r="243" spans="10:11" x14ac:dyDescent="0.25">
      <c r="J243"/>
      <c r="K243"/>
    </row>
    <row r="244" spans="10:11" x14ac:dyDescent="0.25">
      <c r="J244"/>
      <c r="K244"/>
    </row>
    <row r="245" spans="10:11" x14ac:dyDescent="0.25">
      <c r="J245"/>
      <c r="K245"/>
    </row>
    <row r="246" spans="10:11" x14ac:dyDescent="0.25">
      <c r="J246"/>
      <c r="K246"/>
    </row>
    <row r="247" spans="10:11" x14ac:dyDescent="0.25">
      <c r="J247"/>
      <c r="K247"/>
    </row>
    <row r="248" spans="10:11" x14ac:dyDescent="0.25">
      <c r="J248"/>
      <c r="K248"/>
    </row>
    <row r="249" spans="10:11" x14ac:dyDescent="0.25">
      <c r="J249"/>
      <c r="K249"/>
    </row>
    <row r="250" spans="10:11" x14ac:dyDescent="0.25">
      <c r="J250"/>
      <c r="K250"/>
    </row>
    <row r="251" spans="10:11" x14ac:dyDescent="0.25">
      <c r="J251"/>
      <c r="K251"/>
    </row>
    <row r="252" spans="10:11" x14ac:dyDescent="0.25">
      <c r="J252"/>
      <c r="K252"/>
    </row>
    <row r="253" spans="10:11" x14ac:dyDescent="0.25">
      <c r="J253"/>
      <c r="K253"/>
    </row>
    <row r="254" spans="10:11" x14ac:dyDescent="0.25">
      <c r="J254"/>
      <c r="K254"/>
    </row>
    <row r="255" spans="10:11" x14ac:dyDescent="0.25">
      <c r="J255"/>
      <c r="K255"/>
    </row>
    <row r="256" spans="10:11" x14ac:dyDescent="0.25">
      <c r="J256"/>
      <c r="K256"/>
    </row>
    <row r="257" spans="10:11" x14ac:dyDescent="0.25">
      <c r="J257"/>
      <c r="K257"/>
    </row>
    <row r="258" spans="10:11" x14ac:dyDescent="0.25">
      <c r="J258"/>
      <c r="K258"/>
    </row>
    <row r="259" spans="10:11" x14ac:dyDescent="0.25">
      <c r="J259"/>
      <c r="K259"/>
    </row>
    <row r="260" spans="10:11" x14ac:dyDescent="0.25">
      <c r="J260"/>
      <c r="K260"/>
    </row>
    <row r="261" spans="10:11" x14ac:dyDescent="0.25">
      <c r="J261"/>
      <c r="K261"/>
    </row>
    <row r="262" spans="10:11" x14ac:dyDescent="0.25">
      <c r="J262"/>
      <c r="K262"/>
    </row>
    <row r="263" spans="10:11" x14ac:dyDescent="0.25">
      <c r="J263"/>
      <c r="K263"/>
    </row>
    <row r="264" spans="10:11" x14ac:dyDescent="0.25">
      <c r="J264"/>
      <c r="K264"/>
    </row>
    <row r="265" spans="10:11" x14ac:dyDescent="0.25">
      <c r="J265"/>
      <c r="K265"/>
    </row>
    <row r="266" spans="10:11" x14ac:dyDescent="0.25">
      <c r="J266"/>
      <c r="K266"/>
    </row>
    <row r="267" spans="10:11" x14ac:dyDescent="0.25">
      <c r="J267"/>
      <c r="K267"/>
    </row>
    <row r="268" spans="10:11" x14ac:dyDescent="0.25">
      <c r="J268"/>
      <c r="K268"/>
    </row>
    <row r="269" spans="10:11" x14ac:dyDescent="0.25">
      <c r="J269"/>
      <c r="K269"/>
    </row>
    <row r="270" spans="10:11" x14ac:dyDescent="0.25">
      <c r="J270"/>
      <c r="K270"/>
    </row>
    <row r="271" spans="10:11" x14ac:dyDescent="0.25">
      <c r="J271"/>
      <c r="K271"/>
    </row>
    <row r="272" spans="10:11" x14ac:dyDescent="0.25">
      <c r="J272"/>
      <c r="K272"/>
    </row>
    <row r="273" spans="10:11" x14ac:dyDescent="0.25">
      <c r="J273"/>
      <c r="K273"/>
    </row>
    <row r="274" spans="10:11" x14ac:dyDescent="0.25">
      <c r="J274"/>
      <c r="K274"/>
    </row>
    <row r="275" spans="10:11" x14ac:dyDescent="0.25">
      <c r="J275"/>
      <c r="K275"/>
    </row>
    <row r="276" spans="10:11" x14ac:dyDescent="0.25">
      <c r="J276"/>
      <c r="K276"/>
    </row>
    <row r="277" spans="10:11" x14ac:dyDescent="0.25">
      <c r="J277"/>
      <c r="K277"/>
    </row>
    <row r="278" spans="10:11" x14ac:dyDescent="0.25">
      <c r="J278"/>
      <c r="K278"/>
    </row>
    <row r="279" spans="10:11" x14ac:dyDescent="0.25">
      <c r="J279"/>
      <c r="K279"/>
    </row>
    <row r="280" spans="10:11" x14ac:dyDescent="0.25">
      <c r="J280"/>
      <c r="K280"/>
    </row>
    <row r="281" spans="10:11" x14ac:dyDescent="0.25">
      <c r="J281"/>
      <c r="K281"/>
    </row>
    <row r="282" spans="10:11" x14ac:dyDescent="0.25">
      <c r="J282"/>
      <c r="K282"/>
    </row>
    <row r="283" spans="10:11" x14ac:dyDescent="0.25">
      <c r="J283"/>
      <c r="K283"/>
    </row>
    <row r="284" spans="10:11" x14ac:dyDescent="0.25">
      <c r="J284"/>
      <c r="K284"/>
    </row>
    <row r="285" spans="10:11" x14ac:dyDescent="0.25">
      <c r="J285"/>
      <c r="K285"/>
    </row>
    <row r="286" spans="10:11" x14ac:dyDescent="0.25">
      <c r="J286"/>
      <c r="K286"/>
    </row>
    <row r="287" spans="10:11" x14ac:dyDescent="0.25">
      <c r="J287"/>
      <c r="K287"/>
    </row>
    <row r="288" spans="10:11" x14ac:dyDescent="0.25">
      <c r="J288"/>
      <c r="K288"/>
    </row>
    <row r="289" spans="10:11" x14ac:dyDescent="0.25">
      <c r="J289"/>
      <c r="K289"/>
    </row>
    <row r="290" spans="10:11" x14ac:dyDescent="0.25">
      <c r="J290"/>
      <c r="K290"/>
    </row>
    <row r="291" spans="10:11" x14ac:dyDescent="0.25">
      <c r="J291"/>
      <c r="K291"/>
    </row>
    <row r="292" spans="10:11" x14ac:dyDescent="0.25">
      <c r="J292"/>
      <c r="K292"/>
    </row>
    <row r="293" spans="10:11" x14ac:dyDescent="0.25">
      <c r="J293"/>
      <c r="K293"/>
    </row>
    <row r="294" spans="10:11" x14ac:dyDescent="0.25">
      <c r="J294"/>
      <c r="K294"/>
    </row>
    <row r="295" spans="10:11" x14ac:dyDescent="0.25">
      <c r="J295"/>
      <c r="K295"/>
    </row>
    <row r="296" spans="10:11" x14ac:dyDescent="0.25">
      <c r="J296"/>
      <c r="K296"/>
    </row>
    <row r="297" spans="10:11" x14ac:dyDescent="0.25">
      <c r="J297"/>
      <c r="K297"/>
    </row>
    <row r="298" spans="10:11" x14ac:dyDescent="0.25">
      <c r="J298"/>
      <c r="K298"/>
    </row>
    <row r="299" spans="10:11" x14ac:dyDescent="0.25">
      <c r="J299"/>
      <c r="K299"/>
    </row>
    <row r="300" spans="10:11" x14ac:dyDescent="0.25">
      <c r="J300"/>
      <c r="K300"/>
    </row>
    <row r="301" spans="10:11" x14ac:dyDescent="0.25">
      <c r="J301"/>
      <c r="K301"/>
    </row>
    <row r="302" spans="10:11" x14ac:dyDescent="0.25">
      <c r="J302"/>
      <c r="K302"/>
    </row>
    <row r="303" spans="10:11" x14ac:dyDescent="0.25">
      <c r="J303"/>
      <c r="K303"/>
    </row>
    <row r="304" spans="10:11" x14ac:dyDescent="0.25">
      <c r="J304"/>
      <c r="K304"/>
    </row>
  </sheetData>
  <hyperlinks>
    <hyperlink ref="C23" r:id="rId2" xr:uid="{75E2206C-CB17-4963-A656-428F4788DB0A}"/>
    <hyperlink ref="C23:H23" r:id="rId3" display="https://www.excelcampus.com/charts/interactive-histogram-with-group-details/" xr:uid="{B1C558F3-7BC8-4C0E-9922-A2D2DA32A17E}"/>
  </hyperlinks>
  <pageMargins left="0.7" right="0.7" top="0.75" bottom="0.75" header="0.3" footer="0.3"/>
  <pageSetup orientation="portrait" r:id="rId4"/>
  <drawing r:id="rId5"/>
  <extLst>
    <ext xmlns:x14="http://schemas.microsoft.com/office/spreadsheetml/2009/9/main" uri="{A8765BA9-456A-4dab-B4F3-ACF838C121DE}">
      <x14:slicerList>
        <x14:slicer r:id="rId6"/>
      </x14:slicerList>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85E53-8711-4B5F-8883-82142F0CE893}">
  <sheetPr codeName="Sheet4"/>
  <dimension ref="A1:S40"/>
  <sheetViews>
    <sheetView showGridLines="0" topLeftCell="H1" workbookViewId="0">
      <selection activeCell="H2" sqref="H2"/>
    </sheetView>
  </sheetViews>
  <sheetFormatPr defaultColWidth="8.85546875" defaultRowHeight="15" x14ac:dyDescent="0.25"/>
  <cols>
    <col min="1" max="1" width="2.7109375" style="26" customWidth="1"/>
    <col min="2" max="2" width="12.85546875" style="26" customWidth="1"/>
    <col min="3" max="3" width="10.42578125" style="26" customWidth="1"/>
    <col min="4" max="4" width="12.42578125" style="26" customWidth="1"/>
    <col min="5" max="5" width="11" style="26" customWidth="1"/>
    <col min="6" max="6" width="12.28515625" style="26" bestFit="1" customWidth="1"/>
    <col min="7" max="7" width="12.28515625" style="26" customWidth="1"/>
    <col min="8" max="8" width="3.85546875" style="26" customWidth="1"/>
    <col min="9" max="9" width="13.140625" style="26" bestFit="1" customWidth="1"/>
    <col min="10" max="10" width="12.42578125" style="26" bestFit="1" customWidth="1"/>
    <col min="11" max="16384" width="8.85546875" style="26"/>
  </cols>
  <sheetData>
    <row r="1" spans="1:19" s="147" customFormat="1" ht="21" customHeight="1" x14ac:dyDescent="0.3">
      <c r="A1" s="146"/>
      <c r="H1" s="146" t="s">
        <v>1268</v>
      </c>
      <c r="I1" s="146"/>
      <c r="R1" s="146"/>
      <c r="S1" s="146"/>
    </row>
    <row r="3" spans="1:19" x14ac:dyDescent="0.25">
      <c r="B3" s="35" t="s">
        <v>1106</v>
      </c>
      <c r="C3" s="35"/>
      <c r="D3" s="35"/>
      <c r="E3" s="35"/>
      <c r="F3" s="35"/>
    </row>
    <row r="4" spans="1:19" x14ac:dyDescent="0.25">
      <c r="B4" s="36" t="s">
        <v>1107</v>
      </c>
      <c r="C4" s="36" t="s">
        <v>1108</v>
      </c>
      <c r="D4" s="36" t="s">
        <v>1109</v>
      </c>
    </row>
    <row r="5" spans="1:19" x14ac:dyDescent="0.25">
      <c r="B5" s="26" t="s">
        <v>1110</v>
      </c>
      <c r="C5" s="26">
        <f>MIN(tblHistData[Age])</f>
        <v>10</v>
      </c>
      <c r="D5" s="37" t="s">
        <v>1111</v>
      </c>
    </row>
    <row r="6" spans="1:19" x14ac:dyDescent="0.25">
      <c r="B6" s="26" t="s">
        <v>1112</v>
      </c>
      <c r="C6" s="26">
        <f>MAX(tblHistData[Age])</f>
        <v>80</v>
      </c>
      <c r="D6" s="37" t="s">
        <v>1113</v>
      </c>
    </row>
    <row r="7" spans="1:19" x14ac:dyDescent="0.25">
      <c r="B7" s="26" t="s">
        <v>1114</v>
      </c>
      <c r="C7" s="26">
        <f>C8</f>
        <v>2</v>
      </c>
      <c r="D7" s="37" t="s">
        <v>1115</v>
      </c>
    </row>
    <row r="8" spans="1:19" x14ac:dyDescent="0.25">
      <c r="B8" s="26" t="s">
        <v>1116</v>
      </c>
      <c r="C8" s="26">
        <v>2</v>
      </c>
      <c r="D8" s="37" t="s">
        <v>1117</v>
      </c>
    </row>
    <row r="9" spans="1:19" x14ac:dyDescent="0.25">
      <c r="B9" s="26" t="s">
        <v>1118</v>
      </c>
      <c r="C9" s="38">
        <f>ROUNDUP((C6-C5)/C7,0)</f>
        <v>35</v>
      </c>
      <c r="D9" s="37" t="s">
        <v>1119</v>
      </c>
    </row>
    <row r="10" spans="1:19" x14ac:dyDescent="0.25">
      <c r="B10" s="26" t="s">
        <v>1120</v>
      </c>
      <c r="C10" s="26" t="s">
        <v>1121</v>
      </c>
      <c r="D10" s="37"/>
    </row>
    <row r="11" spans="1:19" x14ac:dyDescent="0.25">
      <c r="D11" s="37"/>
    </row>
    <row r="12" spans="1:19" x14ac:dyDescent="0.25">
      <c r="B12" s="35" t="s">
        <v>1122</v>
      </c>
      <c r="C12" s="35"/>
      <c r="D12" s="35"/>
      <c r="E12" s="35"/>
    </row>
    <row r="13" spans="1:19" x14ac:dyDescent="0.25">
      <c r="B13" s="36" t="s">
        <v>1123</v>
      </c>
      <c r="C13" s="36" t="s">
        <v>1124</v>
      </c>
      <c r="D13" s="36" t="s">
        <v>1125</v>
      </c>
      <c r="E13" s="36" t="s">
        <v>1126</v>
      </c>
    </row>
    <row r="14" spans="1:19" x14ac:dyDescent="0.25">
      <c r="B14" s="39">
        <v>1</v>
      </c>
      <c r="C14" s="40">
        <f>C5+C9-1</f>
        <v>44</v>
      </c>
      <c r="D14" s="41" t="str">
        <f>$C$5 &amp;"-"&amp; C14</f>
        <v>10-44</v>
      </c>
      <c r="E14" s="26">
        <f t="array" ref="E14:E23">FREQUENCY(tblHistData[Age],C14:C23)</f>
        <v>64</v>
      </c>
    </row>
    <row r="15" spans="1:19" x14ac:dyDescent="0.25">
      <c r="B15" s="39">
        <v>2</v>
      </c>
      <c r="C15" s="40">
        <f t="shared" ref="C15:C23" si="0">IF(B15&gt;=$C$7,$C$6,C14+$C$9)</f>
        <v>80</v>
      </c>
      <c r="D15" s="41" t="str">
        <f>C14+1 &amp;"-"&amp; C15</f>
        <v>45-80</v>
      </c>
      <c r="E15" s="26">
        <v>36</v>
      </c>
    </row>
    <row r="16" spans="1:19" x14ac:dyDescent="0.25">
      <c r="B16" s="39">
        <v>3</v>
      </c>
      <c r="C16" s="40">
        <f t="shared" si="0"/>
        <v>80</v>
      </c>
      <c r="D16" s="41" t="str">
        <f t="shared" ref="D16:D23" si="1">C15+1 &amp;"-"&amp; C16</f>
        <v>81-80</v>
      </c>
      <c r="E16" s="26">
        <v>0</v>
      </c>
    </row>
    <row r="17" spans="2:14" x14ac:dyDescent="0.25">
      <c r="B17" s="39">
        <v>4</v>
      </c>
      <c r="C17" s="40">
        <f t="shared" si="0"/>
        <v>80</v>
      </c>
      <c r="D17" s="41" t="str">
        <f t="shared" si="1"/>
        <v>81-80</v>
      </c>
      <c r="E17" s="26">
        <v>0</v>
      </c>
    </row>
    <row r="18" spans="2:14" x14ac:dyDescent="0.25">
      <c r="B18" s="39">
        <v>5</v>
      </c>
      <c r="C18" s="40">
        <f t="shared" si="0"/>
        <v>80</v>
      </c>
      <c r="D18" s="41" t="str">
        <f t="shared" si="1"/>
        <v>81-80</v>
      </c>
      <c r="E18" s="26">
        <v>0</v>
      </c>
    </row>
    <row r="19" spans="2:14" x14ac:dyDescent="0.25">
      <c r="B19" s="39">
        <v>6</v>
      </c>
      <c r="C19" s="40">
        <f t="shared" si="0"/>
        <v>80</v>
      </c>
      <c r="D19" s="41" t="str">
        <f t="shared" si="1"/>
        <v>81-80</v>
      </c>
      <c r="E19" s="26">
        <v>0</v>
      </c>
    </row>
    <row r="20" spans="2:14" x14ac:dyDescent="0.25">
      <c r="B20" s="39">
        <v>7</v>
      </c>
      <c r="C20" s="40">
        <f t="shared" si="0"/>
        <v>80</v>
      </c>
      <c r="D20" s="41" t="str">
        <f t="shared" si="1"/>
        <v>81-80</v>
      </c>
      <c r="E20" s="26">
        <v>0</v>
      </c>
    </row>
    <row r="21" spans="2:14" x14ac:dyDescent="0.25">
      <c r="B21" s="39">
        <v>8</v>
      </c>
      <c r="C21" s="40">
        <f t="shared" si="0"/>
        <v>80</v>
      </c>
      <c r="D21" s="41" t="str">
        <f t="shared" si="1"/>
        <v>81-80</v>
      </c>
      <c r="E21" s="26">
        <v>0</v>
      </c>
    </row>
    <row r="22" spans="2:14" x14ac:dyDescent="0.25">
      <c r="B22" s="39">
        <v>9</v>
      </c>
      <c r="C22" s="40">
        <f t="shared" si="0"/>
        <v>80</v>
      </c>
      <c r="D22" s="41" t="str">
        <f t="shared" si="1"/>
        <v>81-80</v>
      </c>
      <c r="E22" s="26">
        <v>0</v>
      </c>
      <c r="I22" s="154" t="s">
        <v>1284</v>
      </c>
      <c r="J22" s="145" t="s">
        <v>1287</v>
      </c>
      <c r="K22" s="153"/>
      <c r="L22" s="153"/>
      <c r="M22" s="153"/>
      <c r="N22" s="153"/>
    </row>
    <row r="23" spans="2:14" x14ac:dyDescent="0.25">
      <c r="B23" s="39">
        <v>10</v>
      </c>
      <c r="C23" s="40">
        <f t="shared" si="0"/>
        <v>80</v>
      </c>
      <c r="D23" s="41" t="str">
        <f t="shared" si="1"/>
        <v>81-80</v>
      </c>
      <c r="E23" s="26">
        <v>0</v>
      </c>
    </row>
    <row r="24" spans="2:14" x14ac:dyDescent="0.25">
      <c r="B24" s="35" t="s">
        <v>1127</v>
      </c>
      <c r="C24" s="35"/>
      <c r="D24" s="35"/>
      <c r="E24" s="35">
        <f>SUM(E14:E23)</f>
        <v>100</v>
      </c>
    </row>
    <row r="25" spans="2:14" x14ac:dyDescent="0.25">
      <c r="B25" s="26" t="s">
        <v>1128</v>
      </c>
      <c r="E25" s="26">
        <f>COUNT(tblHistData[Age])</f>
        <v>100</v>
      </c>
    </row>
    <row r="26" spans="2:14" x14ac:dyDescent="0.25">
      <c r="B26" s="26" t="s">
        <v>10</v>
      </c>
      <c r="E26" s="26">
        <f>E24-E25</f>
        <v>0</v>
      </c>
    </row>
    <row r="30" spans="2:14" x14ac:dyDescent="0.25">
      <c r="B30" s="36" t="s">
        <v>1129</v>
      </c>
    </row>
    <row r="31" spans="2:14" x14ac:dyDescent="0.25">
      <c r="B31" s="26">
        <v>6</v>
      </c>
      <c r="C31" s="26">
        <v>4</v>
      </c>
      <c r="I31" s="39"/>
    </row>
    <row r="32" spans="2:14" x14ac:dyDescent="0.25">
      <c r="B32" s="26">
        <v>4</v>
      </c>
      <c r="C32" s="26">
        <v>6</v>
      </c>
      <c r="I32" s="39"/>
    </row>
    <row r="33" spans="3:9" x14ac:dyDescent="0.25">
      <c r="C33" s="26">
        <v>3</v>
      </c>
      <c r="I33" s="39"/>
    </row>
    <row r="34" spans="3:9" x14ac:dyDescent="0.25">
      <c r="C34" s="26">
        <v>8</v>
      </c>
      <c r="I34" s="39"/>
    </row>
    <row r="35" spans="3:9" x14ac:dyDescent="0.25">
      <c r="C35" s="26">
        <v>5</v>
      </c>
      <c r="I35" s="39"/>
    </row>
    <row r="36" spans="3:9" x14ac:dyDescent="0.25">
      <c r="I36" s="39"/>
    </row>
    <row r="37" spans="3:9" x14ac:dyDescent="0.25">
      <c r="I37" s="39"/>
    </row>
    <row r="38" spans="3:9" x14ac:dyDescent="0.25">
      <c r="I38" s="39"/>
    </row>
    <row r="39" spans="3:9" x14ac:dyDescent="0.25">
      <c r="I39" s="39"/>
    </row>
    <row r="40" spans="3:9" x14ac:dyDescent="0.25">
      <c r="I40" s="39"/>
    </row>
  </sheetData>
  <sheetProtection formatCells="0" formatColumns="0" formatRows="0" insertColumns="0" insertRows="0" insertHyperlinks="0" deleteColumns="0" deleteRows="0" sort="0" autoFilter="0" pivotTables="0"/>
  <hyperlinks>
    <hyperlink ref="J22" r:id="rId1" xr:uid="{8D3012E5-950F-4A06-A75B-FC7B01609C41}"/>
    <hyperlink ref="J22:N22" r:id="rId2" display="https://www.excelcampus.com/charts/dynamic-histogram/" xr:uid="{97B97B45-A3C2-41A9-9DED-1E5233BDBEA1}"/>
  </hyperlinks>
  <pageMargins left="0.7" right="0.7" top="0.75" bottom="0.75" header="0.3" footer="0.3"/>
  <pageSetup orientation="portrait" r:id="rId3"/>
  <headerFooter alignWithMargins="0"/>
  <drawing r:id="rId4"/>
  <legacyDrawing r:id="rId5"/>
  <mc:AlternateContent xmlns:mc="http://schemas.openxmlformats.org/markup-compatibility/2006">
    <mc:Choice Requires="x14">
      <controls>
        <mc:AlternateContent xmlns:mc="http://schemas.openxmlformats.org/markup-compatibility/2006">
          <mc:Choice Requires="x14">
            <control shapeId="14337" r:id="rId6" name="Scroll Bar 1">
              <controlPr defaultSize="0" autoPict="0">
                <anchor moveWithCells="1">
                  <from>
                    <xdr:col>8</xdr:col>
                    <xdr:colOff>409575</xdr:colOff>
                    <xdr:row>15</xdr:row>
                    <xdr:rowOff>9525</xdr:rowOff>
                  </from>
                  <to>
                    <xdr:col>15</xdr:col>
                    <xdr:colOff>57150</xdr:colOff>
                    <xdr:row>16</xdr:row>
                    <xdr:rowOff>47625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D4ED4-065B-4057-BC02-A9F3896FE90F}">
  <sheetPr codeName="Sheet5"/>
  <dimension ref="A1:R29"/>
  <sheetViews>
    <sheetView showGridLines="0" workbookViewId="0">
      <selection activeCell="A2" sqref="A2"/>
    </sheetView>
  </sheetViews>
  <sheetFormatPr defaultColWidth="9.140625" defaultRowHeight="15" x14ac:dyDescent="0.25"/>
  <cols>
    <col min="1" max="16384" width="9.140625" style="150"/>
  </cols>
  <sheetData>
    <row r="1" spans="1:18" s="147" customFormat="1" ht="21" customHeight="1" x14ac:dyDescent="0.3">
      <c r="A1" s="146" t="s">
        <v>1272</v>
      </c>
      <c r="Q1" s="146"/>
      <c r="R1" s="146"/>
    </row>
    <row r="29" spans="2:9" x14ac:dyDescent="0.25">
      <c r="B29" s="93" t="s">
        <v>1284</v>
      </c>
      <c r="C29" s="155" t="s">
        <v>1288</v>
      </c>
      <c r="D29" s="155"/>
      <c r="E29" s="155"/>
      <c r="F29" s="155"/>
      <c r="G29" s="155"/>
      <c r="H29" s="155"/>
      <c r="I29" s="155"/>
    </row>
  </sheetData>
  <hyperlinks>
    <hyperlink ref="C29" r:id="rId1" xr:uid="{EEA81DA8-AB9F-4E16-8084-3120608CF42C}"/>
    <hyperlink ref="C29:I29" r:id="rId2" display="https://www.excelcampus.com/charts/monthly-average-vs-current-year/" xr:uid="{07E96C47-CE07-4017-A86F-53059350E5FA}"/>
  </hyperlinks>
  <pageMargins left="0.7" right="0.7" top="0.75" bottom="0.75" header="0.3" footer="0.3"/>
  <drawing r:id="rId3"/>
  <extLst>
    <ext xmlns:x14="http://schemas.microsoft.com/office/spreadsheetml/2009/9/main" uri="{A8765BA9-456A-4dab-B4F3-ACF838C121DE}">
      <x14:slicerList>
        <x14:slicer r:id="rId4"/>
      </x14:slicerList>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8A1F5-0CD1-4E79-B51A-1EC5ADB6161D}">
  <sheetPr codeName="Sheet6"/>
  <dimension ref="A1:R29"/>
  <sheetViews>
    <sheetView showGridLines="0" zoomScaleNormal="100" workbookViewId="0">
      <selection activeCell="F31" sqref="F31"/>
    </sheetView>
  </sheetViews>
  <sheetFormatPr defaultColWidth="8.85546875" defaultRowHeight="12.75" x14ac:dyDescent="0.2"/>
  <cols>
    <col min="1" max="1" width="8.85546875" style="64"/>
    <col min="2" max="2" width="10.7109375" style="64" customWidth="1"/>
    <col min="3" max="3" width="53.42578125" style="64" customWidth="1"/>
    <col min="4" max="16384" width="8.85546875" style="64"/>
  </cols>
  <sheetData>
    <row r="1" spans="1:18" s="147" customFormat="1" ht="21" customHeight="1" x14ac:dyDescent="0.3">
      <c r="A1" s="146" t="s">
        <v>1269</v>
      </c>
      <c r="Q1" s="146"/>
      <c r="R1" s="146"/>
    </row>
    <row r="29" spans="2:3" x14ac:dyDescent="0.2">
      <c r="B29" s="157" t="s">
        <v>1284</v>
      </c>
      <c r="C29" s="63" t="s">
        <v>1156</v>
      </c>
    </row>
  </sheetData>
  <hyperlinks>
    <hyperlink ref="C29" r:id="rId1" xr:uid="{5A026BAF-E471-4A0D-A714-E11CEF923C81}"/>
  </hyperlinks>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6CFD5-CBA4-4ADB-AF63-605F88E198F0}">
  <sheetPr codeName="Sheet7"/>
  <dimension ref="A1:R70"/>
  <sheetViews>
    <sheetView showGridLines="0" topLeftCell="A16" workbookViewId="0">
      <selection activeCell="L25" sqref="L25"/>
    </sheetView>
  </sheetViews>
  <sheetFormatPr defaultRowHeight="15" x14ac:dyDescent="0.25"/>
  <cols>
    <col min="1" max="1" width="10.7109375" bestFit="1" customWidth="1"/>
    <col min="6" max="6" width="15.5703125" customWidth="1"/>
    <col min="7" max="8" width="17.42578125" bestFit="1" customWidth="1"/>
  </cols>
  <sheetData>
    <row r="1" spans="1:18" s="147" customFormat="1" ht="21" customHeight="1" x14ac:dyDescent="0.3">
      <c r="A1" s="146" t="s">
        <v>1270</v>
      </c>
      <c r="Q1" s="146"/>
      <c r="R1" s="146"/>
    </row>
    <row r="53" spans="1:8" x14ac:dyDescent="0.25">
      <c r="B53" s="20" t="s">
        <v>1284</v>
      </c>
      <c r="C53" s="145" t="s">
        <v>1289</v>
      </c>
      <c r="D53" s="145"/>
      <c r="E53" s="145"/>
      <c r="F53" s="145"/>
      <c r="G53" s="145"/>
      <c r="H53" s="145"/>
    </row>
    <row r="62" spans="1:8" ht="18.75" x14ac:dyDescent="0.3">
      <c r="B62" s="73" t="s">
        <v>1188</v>
      </c>
      <c r="F62" s="73" t="s">
        <v>1189</v>
      </c>
    </row>
    <row r="63" spans="1:8" x14ac:dyDescent="0.25">
      <c r="A63" s="74" t="s">
        <v>1190</v>
      </c>
      <c r="B63" s="75" t="s">
        <v>1191</v>
      </c>
      <c r="C63" s="76" t="s">
        <v>1192</v>
      </c>
      <c r="D63" s="76" t="s">
        <v>1193</v>
      </c>
      <c r="E63" s="76"/>
      <c r="F63" s="76" t="s">
        <v>1194</v>
      </c>
      <c r="G63" s="76" t="s">
        <v>1195</v>
      </c>
      <c r="H63" s="76" t="s">
        <v>1196</v>
      </c>
    </row>
    <row r="64" spans="1:8" x14ac:dyDescent="0.25">
      <c r="B64" s="77" t="s">
        <v>17</v>
      </c>
      <c r="C64" s="78" t="s">
        <v>1197</v>
      </c>
      <c r="D64" s="78" t="s">
        <v>1198</v>
      </c>
      <c r="E64" s="79" t="s">
        <v>10</v>
      </c>
      <c r="F64" s="80" t="s">
        <v>1199</v>
      </c>
      <c r="G64" s="78" t="s">
        <v>1200</v>
      </c>
      <c r="H64" s="78" t="s">
        <v>1201</v>
      </c>
    </row>
    <row r="65" spans="2:8" x14ac:dyDescent="0.25">
      <c r="B65" s="81" t="s">
        <v>19</v>
      </c>
      <c r="C65" s="82">
        <v>1300</v>
      </c>
      <c r="D65" s="82">
        <v>1600</v>
      </c>
      <c r="E65" s="83">
        <f>D65-C65</f>
        <v>300</v>
      </c>
      <c r="F65" s="84">
        <f>MIN(C65:D65)</f>
        <v>1300</v>
      </c>
      <c r="G65" s="85">
        <f>IF(E65&gt;0,E65,"")</f>
        <v>300</v>
      </c>
      <c r="H65" s="85" t="str">
        <f>IF(E65&lt;0,ABS(E65),"")</f>
        <v/>
      </c>
    </row>
    <row r="66" spans="2:8" x14ac:dyDescent="0.25">
      <c r="B66" s="86" t="s">
        <v>20</v>
      </c>
      <c r="C66" s="87">
        <v>1750</v>
      </c>
      <c r="D66" s="87">
        <v>1500</v>
      </c>
      <c r="E66" s="88">
        <f t="shared" ref="E66:E68" si="0">D66-C66</f>
        <v>-250</v>
      </c>
      <c r="F66" s="89">
        <f t="shared" ref="F66:F68" si="1">MIN(C66:D66)</f>
        <v>1500</v>
      </c>
      <c r="G66" s="90" t="str">
        <f t="shared" ref="G66:G68" si="2">IF(E66&gt;0,E66,"")</f>
        <v/>
      </c>
      <c r="H66" s="90">
        <f t="shared" ref="H66:H68" si="3">IF(E66&lt;0,ABS(E66),"")</f>
        <v>250</v>
      </c>
    </row>
    <row r="67" spans="2:8" x14ac:dyDescent="0.25">
      <c r="B67" s="86" t="s">
        <v>21</v>
      </c>
      <c r="C67" s="87">
        <v>1100</v>
      </c>
      <c r="D67" s="87">
        <v>1500</v>
      </c>
      <c r="E67" s="88">
        <f t="shared" si="0"/>
        <v>400</v>
      </c>
      <c r="F67" s="89">
        <f t="shared" si="1"/>
        <v>1100</v>
      </c>
      <c r="G67" s="90">
        <f t="shared" si="2"/>
        <v>400</v>
      </c>
      <c r="H67" s="90" t="str">
        <f t="shared" si="3"/>
        <v/>
      </c>
    </row>
    <row r="68" spans="2:8" x14ac:dyDescent="0.25">
      <c r="B68" s="86" t="s">
        <v>22</v>
      </c>
      <c r="C68" s="87">
        <v>2050</v>
      </c>
      <c r="D68" s="87">
        <v>2250</v>
      </c>
      <c r="E68" s="88">
        <f t="shared" si="0"/>
        <v>200</v>
      </c>
      <c r="F68" s="89">
        <f t="shared" si="1"/>
        <v>2050</v>
      </c>
      <c r="G68" s="90">
        <f t="shared" si="2"/>
        <v>200</v>
      </c>
      <c r="H68" s="90" t="str">
        <f t="shared" si="3"/>
        <v/>
      </c>
    </row>
    <row r="70" spans="2:8" x14ac:dyDescent="0.25">
      <c r="C70" s="91"/>
    </row>
  </sheetData>
  <hyperlinks>
    <hyperlink ref="C53" r:id="rId1" xr:uid="{6C13DBBB-DE42-4D94-B544-6F60DEC6F9D4}"/>
    <hyperlink ref="C53:H53" r:id="rId2" display="https://www.excelcampus.com/charts/variance-clustered-column-bar-chart/" xr:uid="{EBC106D1-B81B-45AD-A473-D7A29E630AC0}"/>
  </hyperlinks>
  <pageMargins left="0.7" right="0.7" top="0.75" bottom="0.75" header="0.3" footer="0.3"/>
  <drawing r:id="rId3"/>
  <legacy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B0CB4-6CEB-4964-B8FB-F1225F592081}">
  <sheetPr codeName="Sheet22"/>
  <dimension ref="A1:R41"/>
  <sheetViews>
    <sheetView showGridLines="0" workbookViewId="0">
      <selection activeCell="A2" sqref="A2"/>
    </sheetView>
  </sheetViews>
  <sheetFormatPr defaultRowHeight="15" x14ac:dyDescent="0.25"/>
  <cols>
    <col min="5" max="5" width="12.85546875" bestFit="1" customWidth="1"/>
    <col min="6" max="6" width="12" bestFit="1" customWidth="1"/>
  </cols>
  <sheetData>
    <row r="1" spans="1:18" s="147" customFormat="1" ht="21" customHeight="1" x14ac:dyDescent="0.3">
      <c r="A1" s="146" t="s">
        <v>1271</v>
      </c>
      <c r="Q1" s="146"/>
      <c r="R1" s="146"/>
    </row>
    <row r="26" spans="2:7" x14ac:dyDescent="0.25">
      <c r="B26" s="20" t="s">
        <v>1284</v>
      </c>
      <c r="C26" s="145" t="s">
        <v>1290</v>
      </c>
      <c r="D26" s="145"/>
      <c r="E26" s="145"/>
      <c r="F26" s="145"/>
      <c r="G26" s="145"/>
    </row>
    <row r="36" spans="1:6" ht="18.75" x14ac:dyDescent="0.3">
      <c r="A36" s="92" t="s">
        <v>1122</v>
      </c>
      <c r="B36" s="42"/>
      <c r="C36" s="42"/>
      <c r="D36" s="42"/>
      <c r="E36" s="42"/>
      <c r="F36" s="42"/>
    </row>
    <row r="37" spans="1:6" x14ac:dyDescent="0.25">
      <c r="A37" s="93" t="s">
        <v>17</v>
      </c>
      <c r="B37" s="93" t="s">
        <v>1198</v>
      </c>
      <c r="C37" s="93" t="s">
        <v>1197</v>
      </c>
      <c r="D37" s="93" t="s">
        <v>1202</v>
      </c>
      <c r="E37" s="93" t="s">
        <v>1203</v>
      </c>
      <c r="F37" s="93" t="s">
        <v>1204</v>
      </c>
    </row>
    <row r="38" spans="1:6" x14ac:dyDescent="0.25">
      <c r="A38" t="s">
        <v>19</v>
      </c>
      <c r="B38">
        <v>120</v>
      </c>
      <c r="C38">
        <v>200</v>
      </c>
      <c r="D38">
        <v>85</v>
      </c>
      <c r="E38">
        <f>MAX($B$38:$D$41)+50</f>
        <v>450</v>
      </c>
      <c r="F38">
        <f t="shared" ref="F38:F41" si="0">$E$38</f>
        <v>450</v>
      </c>
    </row>
    <row r="39" spans="1:6" x14ac:dyDescent="0.25">
      <c r="A39" t="s">
        <v>20</v>
      </c>
      <c r="B39">
        <v>310</v>
      </c>
      <c r="C39">
        <v>300</v>
      </c>
      <c r="D39">
        <v>325</v>
      </c>
      <c r="E39">
        <f>$E$38</f>
        <v>450</v>
      </c>
      <c r="F39">
        <f t="shared" si="0"/>
        <v>450</v>
      </c>
    </row>
    <row r="40" spans="1:6" x14ac:dyDescent="0.25">
      <c r="A40" t="s">
        <v>21</v>
      </c>
      <c r="B40">
        <v>175</v>
      </c>
      <c r="C40">
        <v>400</v>
      </c>
      <c r="D40">
        <v>250</v>
      </c>
      <c r="E40">
        <f>$E$38</f>
        <v>450</v>
      </c>
      <c r="F40">
        <f t="shared" si="0"/>
        <v>450</v>
      </c>
    </row>
    <row r="41" spans="1:6" x14ac:dyDescent="0.25">
      <c r="A41" t="s">
        <v>22</v>
      </c>
      <c r="B41">
        <v>125</v>
      </c>
      <c r="C41">
        <v>200</v>
      </c>
      <c r="D41">
        <v>200</v>
      </c>
      <c r="E41">
        <f>$E$38</f>
        <v>450</v>
      </c>
      <c r="F41">
        <f t="shared" si="0"/>
        <v>450</v>
      </c>
    </row>
  </sheetData>
  <hyperlinks>
    <hyperlink ref="C26" r:id="rId1" xr:uid="{26C033BF-E4DF-495A-815F-A9CB1174249A}"/>
    <hyperlink ref="C26:G26" r:id="rId2" display="https://www.excelcampus.com/charts/actual-vs-target-chart/" xr:uid="{43F06665-1195-45D1-A30D-4258956D6DD1}"/>
  </hyperlinks>
  <pageMargins left="0.7" right="0.7" top="0.75" bottom="0.75" header="0.3" footer="0.3"/>
  <pageSetup orientation="portrait" r:id="rId3"/>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3137A-7379-46DB-A13C-3E2BAACDBBBD}">
  <sheetPr codeName="Sheet23"/>
  <dimension ref="A1:R40"/>
  <sheetViews>
    <sheetView showGridLines="0" workbookViewId="0">
      <selection activeCell="A2" sqref="A2"/>
    </sheetView>
  </sheetViews>
  <sheetFormatPr defaultRowHeight="15" x14ac:dyDescent="0.25"/>
  <cols>
    <col min="5" max="5" width="12.85546875" bestFit="1" customWidth="1"/>
    <col min="6" max="6" width="12" bestFit="1" customWidth="1"/>
  </cols>
  <sheetData>
    <row r="1" spans="1:18" s="147" customFormat="1" ht="21" customHeight="1" x14ac:dyDescent="0.3">
      <c r="A1" s="146" t="s">
        <v>1273</v>
      </c>
      <c r="Q1" s="146"/>
      <c r="R1" s="146"/>
    </row>
    <row r="35" spans="1:8" ht="18.75" x14ac:dyDescent="0.3">
      <c r="A35" s="92" t="s">
        <v>1122</v>
      </c>
      <c r="B35" s="42"/>
      <c r="C35" s="42"/>
      <c r="D35" s="42"/>
      <c r="E35" s="42"/>
      <c r="F35" s="42"/>
      <c r="G35" s="42"/>
      <c r="H35" s="42"/>
    </row>
    <row r="36" spans="1:8" x14ac:dyDescent="0.25">
      <c r="A36" s="93" t="s">
        <v>17</v>
      </c>
      <c r="B36" s="93" t="s">
        <v>1198</v>
      </c>
      <c r="C36" s="93" t="s">
        <v>1197</v>
      </c>
      <c r="D36" s="93" t="s">
        <v>1202</v>
      </c>
      <c r="E36" s="93" t="s">
        <v>1203</v>
      </c>
      <c r="F36" s="93" t="s">
        <v>1204</v>
      </c>
      <c r="G36" s="93" t="s">
        <v>1205</v>
      </c>
      <c r="H36" s="93" t="s">
        <v>1206</v>
      </c>
    </row>
    <row r="37" spans="1:8" x14ac:dyDescent="0.25">
      <c r="A37" t="s">
        <v>19</v>
      </c>
      <c r="B37">
        <v>120</v>
      </c>
      <c r="C37">
        <v>200</v>
      </c>
      <c r="D37">
        <v>85</v>
      </c>
      <c r="E37">
        <f>MAX($B$37:$D$40)+50</f>
        <v>450</v>
      </c>
      <c r="F37">
        <f t="shared" ref="F37:F40" si="0">$E$37</f>
        <v>450</v>
      </c>
      <c r="G37" s="94">
        <f t="shared" ref="G37:H40" si="1">$B37/C37</f>
        <v>0.6</v>
      </c>
      <c r="H37" s="94">
        <f t="shared" si="1"/>
        <v>1.411764705882353</v>
      </c>
    </row>
    <row r="38" spans="1:8" x14ac:dyDescent="0.25">
      <c r="A38" t="s">
        <v>20</v>
      </c>
      <c r="B38">
        <v>310</v>
      </c>
      <c r="C38">
        <v>300</v>
      </c>
      <c r="D38">
        <v>325</v>
      </c>
      <c r="E38">
        <f>$E$37</f>
        <v>450</v>
      </c>
      <c r="F38">
        <f t="shared" si="0"/>
        <v>450</v>
      </c>
      <c r="G38" s="94">
        <f t="shared" si="1"/>
        <v>1.0333333333333334</v>
      </c>
      <c r="H38" s="94">
        <f t="shared" si="1"/>
        <v>0.9538461538461539</v>
      </c>
    </row>
    <row r="39" spans="1:8" x14ac:dyDescent="0.25">
      <c r="A39" t="s">
        <v>21</v>
      </c>
      <c r="B39">
        <v>175</v>
      </c>
      <c r="C39">
        <v>400</v>
      </c>
      <c r="D39">
        <v>250</v>
      </c>
      <c r="E39">
        <f>$E$37</f>
        <v>450</v>
      </c>
      <c r="F39">
        <f t="shared" si="0"/>
        <v>450</v>
      </c>
      <c r="G39" s="94">
        <f t="shared" si="1"/>
        <v>0.4375</v>
      </c>
      <c r="H39" s="94">
        <f t="shared" si="1"/>
        <v>0.7</v>
      </c>
    </row>
    <row r="40" spans="1:8" x14ac:dyDescent="0.25">
      <c r="A40" t="s">
        <v>22</v>
      </c>
      <c r="B40">
        <v>125</v>
      </c>
      <c r="C40">
        <v>200</v>
      </c>
      <c r="D40">
        <v>200</v>
      </c>
      <c r="E40">
        <f>$E$37</f>
        <v>450</v>
      </c>
      <c r="F40">
        <f t="shared" si="0"/>
        <v>450</v>
      </c>
      <c r="G40" s="94">
        <f t="shared" si="1"/>
        <v>0.625</v>
      </c>
      <c r="H40" s="94">
        <f t="shared" si="1"/>
        <v>0.625</v>
      </c>
    </row>
  </sheetData>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437A1-F840-48DB-ABE4-37B60868F5EC}">
  <sheetPr codeName="Sheet25"/>
  <dimension ref="A1:X68"/>
  <sheetViews>
    <sheetView showGridLines="0" topLeftCell="P1" workbookViewId="0">
      <selection activeCell="P2" sqref="P2"/>
    </sheetView>
  </sheetViews>
  <sheetFormatPr defaultRowHeight="15" x14ac:dyDescent="0.25"/>
  <cols>
    <col min="1" max="1" width="2.7109375" customWidth="1"/>
    <col min="2" max="2" width="8.42578125" customWidth="1"/>
    <col min="3" max="8" width="9" bestFit="1" customWidth="1"/>
    <col min="9" max="14" width="9" hidden="1" customWidth="1"/>
    <col min="16" max="16" width="4.85546875" customWidth="1"/>
  </cols>
  <sheetData>
    <row r="1" spans="1:18" s="147" customFormat="1" ht="21" customHeight="1" x14ac:dyDescent="0.3">
      <c r="A1" s="146"/>
      <c r="P1" s="146" t="s">
        <v>1274</v>
      </c>
      <c r="Q1" s="146"/>
      <c r="R1" s="146"/>
    </row>
    <row r="3" spans="1:18" x14ac:dyDescent="0.25">
      <c r="B3" s="95" t="s">
        <v>1122</v>
      </c>
      <c r="C3" s="95"/>
      <c r="D3" s="95"/>
      <c r="E3" s="95"/>
      <c r="F3" s="95"/>
      <c r="G3" s="95"/>
      <c r="H3" s="95"/>
      <c r="I3" s="95"/>
      <c r="J3" s="95"/>
      <c r="K3" s="95"/>
      <c r="L3" s="95"/>
      <c r="M3" s="95"/>
      <c r="N3" s="95"/>
      <c r="Q3" t="s">
        <v>1207</v>
      </c>
    </row>
    <row r="4" spans="1:18" x14ac:dyDescent="0.25">
      <c r="B4" s="20" t="s">
        <v>17</v>
      </c>
      <c r="C4" s="20" t="s">
        <v>1140</v>
      </c>
      <c r="D4" s="20" t="s">
        <v>1141</v>
      </c>
      <c r="E4" s="20" t="s">
        <v>1142</v>
      </c>
      <c r="F4" s="20" t="s">
        <v>1143</v>
      </c>
      <c r="G4" s="20" t="s">
        <v>1144</v>
      </c>
      <c r="H4" s="20" t="s">
        <v>1145</v>
      </c>
      <c r="I4" s="20" t="s">
        <v>1146</v>
      </c>
      <c r="J4" s="20" t="s">
        <v>1208</v>
      </c>
      <c r="K4" s="20" t="s">
        <v>1209</v>
      </c>
      <c r="L4" s="20" t="s">
        <v>1137</v>
      </c>
      <c r="M4" s="20" t="s">
        <v>1138</v>
      </c>
      <c r="N4" s="20" t="s">
        <v>1139</v>
      </c>
    </row>
    <row r="5" spans="1:18" x14ac:dyDescent="0.25">
      <c r="B5" s="20" t="s">
        <v>21</v>
      </c>
      <c r="C5" s="96">
        <v>8625</v>
      </c>
      <c r="D5" s="96">
        <v>6750</v>
      </c>
      <c r="E5" s="96">
        <v>7125</v>
      </c>
      <c r="F5" s="96">
        <v>7125</v>
      </c>
      <c r="G5" s="96">
        <v>7750</v>
      </c>
      <c r="H5" s="96">
        <v>7625</v>
      </c>
      <c r="I5" s="96">
        <v>6500</v>
      </c>
      <c r="J5" s="96">
        <v>7000</v>
      </c>
      <c r="K5" s="96">
        <v>8875</v>
      </c>
      <c r="L5" s="96">
        <v>7250</v>
      </c>
      <c r="M5" s="96">
        <v>8250</v>
      </c>
      <c r="N5" s="96">
        <v>9375</v>
      </c>
    </row>
    <row r="6" spans="1:18" x14ac:dyDescent="0.25">
      <c r="B6" s="20" t="s">
        <v>19</v>
      </c>
      <c r="C6" s="96">
        <v>13200</v>
      </c>
      <c r="D6" s="96">
        <v>12400</v>
      </c>
      <c r="E6" s="96">
        <v>9200</v>
      </c>
      <c r="F6" s="96">
        <v>12400</v>
      </c>
      <c r="G6" s="96">
        <v>14000</v>
      </c>
      <c r="H6" s="96">
        <v>13200</v>
      </c>
      <c r="I6" s="96">
        <v>13800</v>
      </c>
      <c r="J6" s="96">
        <v>10800</v>
      </c>
      <c r="K6" s="96">
        <v>12400</v>
      </c>
      <c r="L6" s="96">
        <v>12400</v>
      </c>
      <c r="M6" s="96">
        <v>13000</v>
      </c>
      <c r="N6" s="96">
        <v>11000</v>
      </c>
    </row>
    <row r="7" spans="1:18" x14ac:dyDescent="0.25">
      <c r="B7" s="20" t="s">
        <v>20</v>
      </c>
      <c r="C7" s="96">
        <v>9950</v>
      </c>
      <c r="D7" s="96">
        <v>6650</v>
      </c>
      <c r="E7" s="96">
        <v>7250</v>
      </c>
      <c r="F7" s="96">
        <v>9200</v>
      </c>
      <c r="G7" s="96">
        <v>8750</v>
      </c>
      <c r="H7" s="96">
        <v>7700</v>
      </c>
      <c r="I7" s="96">
        <v>6950</v>
      </c>
      <c r="J7" s="96">
        <v>9350</v>
      </c>
      <c r="K7" s="96">
        <v>9950</v>
      </c>
      <c r="L7" s="96">
        <v>9650</v>
      </c>
      <c r="M7" s="96">
        <v>6950</v>
      </c>
      <c r="N7" s="96">
        <v>10550</v>
      </c>
    </row>
    <row r="8" spans="1:18" x14ac:dyDescent="0.25">
      <c r="B8" s="20" t="s">
        <v>22</v>
      </c>
      <c r="C8" s="96">
        <v>2610</v>
      </c>
      <c r="D8" s="96">
        <v>2650</v>
      </c>
      <c r="E8" s="96">
        <v>2610</v>
      </c>
      <c r="F8" s="96">
        <v>2570</v>
      </c>
      <c r="G8" s="96">
        <v>2570</v>
      </c>
      <c r="H8" s="96">
        <v>2800</v>
      </c>
      <c r="I8" s="96">
        <v>2570</v>
      </c>
      <c r="J8" s="96">
        <v>2610</v>
      </c>
      <c r="K8" s="96">
        <v>2910</v>
      </c>
      <c r="L8" s="96">
        <v>2550</v>
      </c>
      <c r="M8" s="96">
        <v>2550</v>
      </c>
      <c r="N8" s="96">
        <v>2560</v>
      </c>
    </row>
    <row r="9" spans="1:18" x14ac:dyDescent="0.25">
      <c r="B9" s="20" t="s">
        <v>1127</v>
      </c>
      <c r="C9" s="97">
        <f>SUM(C5:C8)</f>
        <v>34385</v>
      </c>
      <c r="D9" s="97">
        <f t="shared" ref="D9:N9" si="0">SUM(D5:D8)</f>
        <v>28450</v>
      </c>
      <c r="E9" s="97">
        <f t="shared" si="0"/>
        <v>26185</v>
      </c>
      <c r="F9" s="97">
        <f t="shared" si="0"/>
        <v>31295</v>
      </c>
      <c r="G9" s="97">
        <f t="shared" si="0"/>
        <v>33070</v>
      </c>
      <c r="H9" s="97">
        <f t="shared" si="0"/>
        <v>31325</v>
      </c>
      <c r="I9" s="97">
        <f t="shared" si="0"/>
        <v>29820</v>
      </c>
      <c r="J9" s="97">
        <f t="shared" si="0"/>
        <v>29760</v>
      </c>
      <c r="K9" s="97">
        <f t="shared" si="0"/>
        <v>34135</v>
      </c>
      <c r="L9" s="97">
        <f t="shared" si="0"/>
        <v>31850</v>
      </c>
      <c r="M9" s="97">
        <f t="shared" si="0"/>
        <v>30750</v>
      </c>
      <c r="N9" s="97">
        <f t="shared" si="0"/>
        <v>33485</v>
      </c>
    </row>
    <row r="10" spans="1:18" x14ac:dyDescent="0.25">
      <c r="C10" s="98"/>
    </row>
    <row r="12" spans="1:18" x14ac:dyDescent="0.25">
      <c r="B12" s="99" t="s">
        <v>1210</v>
      </c>
      <c r="C12" s="99"/>
      <c r="D12" s="99"/>
      <c r="E12" s="99"/>
      <c r="F12" s="99"/>
      <c r="G12" s="99"/>
      <c r="H12" s="99"/>
      <c r="I12" s="99"/>
      <c r="J12" s="99"/>
      <c r="K12" s="99"/>
      <c r="L12" s="99"/>
      <c r="M12" s="99"/>
      <c r="N12" s="99"/>
    </row>
    <row r="14" spans="1:18" x14ac:dyDescent="0.25">
      <c r="B14" s="100" t="s">
        <v>1211</v>
      </c>
      <c r="C14" s="101"/>
      <c r="D14" s="101"/>
      <c r="E14" s="101"/>
      <c r="F14" s="101"/>
      <c r="G14" s="101"/>
      <c r="H14" s="101"/>
      <c r="I14" s="101"/>
      <c r="J14" s="101"/>
      <c r="K14" s="101"/>
      <c r="L14" s="101"/>
      <c r="M14" s="101"/>
      <c r="N14" s="101"/>
    </row>
    <row r="15" spans="1:18" x14ac:dyDescent="0.25">
      <c r="B15" s="102" t="str">
        <f>B$4</f>
        <v>Region</v>
      </c>
      <c r="C15" s="102" t="str">
        <f t="shared" ref="C15:N15" si="1">C$4</f>
        <v>Jan</v>
      </c>
      <c r="D15" s="102" t="str">
        <f t="shared" si="1"/>
        <v>Feb</v>
      </c>
      <c r="E15" s="102" t="str">
        <f t="shared" si="1"/>
        <v>Mar</v>
      </c>
      <c r="F15" s="102" t="str">
        <f t="shared" si="1"/>
        <v>Apr</v>
      </c>
      <c r="G15" s="102" t="str">
        <f t="shared" si="1"/>
        <v>May</v>
      </c>
      <c r="H15" s="102" t="str">
        <f t="shared" si="1"/>
        <v>Jun</v>
      </c>
      <c r="I15" s="102" t="str">
        <f t="shared" si="1"/>
        <v>Jul</v>
      </c>
      <c r="J15" s="102" t="str">
        <f t="shared" si="1"/>
        <v>Aug</v>
      </c>
      <c r="K15" s="102" t="str">
        <f t="shared" si="1"/>
        <v>Sep</v>
      </c>
      <c r="L15" s="102" t="str">
        <f t="shared" si="1"/>
        <v>Oct</v>
      </c>
      <c r="M15" s="102" t="str">
        <f t="shared" si="1"/>
        <v>Nov</v>
      </c>
      <c r="N15" s="102" t="str">
        <f t="shared" si="1"/>
        <v>Dec</v>
      </c>
    </row>
    <row r="16" spans="1:18" x14ac:dyDescent="0.25">
      <c r="B16" s="102" t="str">
        <f>$B$5</f>
        <v>East</v>
      </c>
      <c r="C16" s="103" t="str">
        <f>TEXT(C5,"$#,###")</f>
        <v>$8,625</v>
      </c>
      <c r="D16" s="103" t="str">
        <f t="shared" ref="D16:N16" si="2">TEXT(D5,"$#,###")</f>
        <v>$6,750</v>
      </c>
      <c r="E16" s="103" t="str">
        <f t="shared" si="2"/>
        <v>$7,125</v>
      </c>
      <c r="F16" s="103" t="str">
        <f t="shared" si="2"/>
        <v>$7,125</v>
      </c>
      <c r="G16" s="103" t="str">
        <f t="shared" si="2"/>
        <v>$7,750</v>
      </c>
      <c r="H16" s="103" t="str">
        <f t="shared" si="2"/>
        <v>$7,625</v>
      </c>
      <c r="I16" s="103" t="str">
        <f t="shared" si="2"/>
        <v>$6,500</v>
      </c>
      <c r="J16" s="103" t="str">
        <f t="shared" si="2"/>
        <v>$7,000</v>
      </c>
      <c r="K16" s="103" t="str">
        <f t="shared" si="2"/>
        <v>$8,875</v>
      </c>
      <c r="L16" s="103" t="str">
        <f t="shared" si="2"/>
        <v>$7,250</v>
      </c>
      <c r="M16" s="103" t="str">
        <f t="shared" si="2"/>
        <v>$8,250</v>
      </c>
      <c r="N16" s="103" t="str">
        <f t="shared" si="2"/>
        <v>$9,375</v>
      </c>
    </row>
    <row r="17" spans="2:17" x14ac:dyDescent="0.25">
      <c r="B17" s="102" t="str">
        <f>$B$6</f>
        <v>North</v>
      </c>
      <c r="C17" s="103" t="str">
        <f t="shared" ref="C17:N20" si="3">TEXT(C6,"$#,###")</f>
        <v>$13,200</v>
      </c>
      <c r="D17" s="103" t="str">
        <f t="shared" si="3"/>
        <v>$12,400</v>
      </c>
      <c r="E17" s="103" t="str">
        <f t="shared" si="3"/>
        <v>$9,200</v>
      </c>
      <c r="F17" s="103" t="str">
        <f t="shared" si="3"/>
        <v>$12,400</v>
      </c>
      <c r="G17" s="103" t="str">
        <f t="shared" si="3"/>
        <v>$14,000</v>
      </c>
      <c r="H17" s="103" t="str">
        <f t="shared" si="3"/>
        <v>$13,200</v>
      </c>
      <c r="I17" s="103" t="str">
        <f t="shared" si="3"/>
        <v>$13,800</v>
      </c>
      <c r="J17" s="103" t="str">
        <f t="shared" si="3"/>
        <v>$10,800</v>
      </c>
      <c r="K17" s="103" t="str">
        <f t="shared" si="3"/>
        <v>$12,400</v>
      </c>
      <c r="L17" s="103" t="str">
        <f t="shared" si="3"/>
        <v>$12,400</v>
      </c>
      <c r="M17" s="103" t="str">
        <f t="shared" si="3"/>
        <v>$13,000</v>
      </c>
      <c r="N17" s="103" t="str">
        <f t="shared" si="3"/>
        <v>$11,000</v>
      </c>
    </row>
    <row r="18" spans="2:17" x14ac:dyDescent="0.25">
      <c r="B18" s="102" t="str">
        <f>$B$7</f>
        <v>South</v>
      </c>
      <c r="C18" s="103" t="str">
        <f t="shared" si="3"/>
        <v>$9,950</v>
      </c>
      <c r="D18" s="103" t="str">
        <f t="shared" si="3"/>
        <v>$6,650</v>
      </c>
      <c r="E18" s="103" t="str">
        <f t="shared" si="3"/>
        <v>$7,250</v>
      </c>
      <c r="F18" s="103" t="str">
        <f t="shared" si="3"/>
        <v>$9,200</v>
      </c>
      <c r="G18" s="103" t="str">
        <f t="shared" si="3"/>
        <v>$8,750</v>
      </c>
      <c r="H18" s="103" t="str">
        <f t="shared" si="3"/>
        <v>$7,700</v>
      </c>
      <c r="I18" s="103" t="str">
        <f t="shared" si="3"/>
        <v>$6,950</v>
      </c>
      <c r="J18" s="103" t="str">
        <f t="shared" si="3"/>
        <v>$9,350</v>
      </c>
      <c r="K18" s="103" t="str">
        <f t="shared" si="3"/>
        <v>$9,950</v>
      </c>
      <c r="L18" s="103" t="str">
        <f t="shared" si="3"/>
        <v>$9,650</v>
      </c>
      <c r="M18" s="103" t="str">
        <f t="shared" si="3"/>
        <v>$6,950</v>
      </c>
      <c r="N18" s="103" t="str">
        <f t="shared" si="3"/>
        <v>$10,550</v>
      </c>
    </row>
    <row r="19" spans="2:17" x14ac:dyDescent="0.25">
      <c r="B19" s="102" t="str">
        <f>$B$8</f>
        <v>West</v>
      </c>
      <c r="C19" s="103" t="str">
        <f t="shared" si="3"/>
        <v>$2,610</v>
      </c>
      <c r="D19" s="103" t="str">
        <f t="shared" si="3"/>
        <v>$2,650</v>
      </c>
      <c r="E19" s="103" t="str">
        <f t="shared" si="3"/>
        <v>$2,610</v>
      </c>
      <c r="F19" s="103" t="str">
        <f t="shared" si="3"/>
        <v>$2,570</v>
      </c>
      <c r="G19" s="103" t="str">
        <f t="shared" si="3"/>
        <v>$2,570</v>
      </c>
      <c r="H19" s="103" t="str">
        <f t="shared" si="3"/>
        <v>$2,800</v>
      </c>
      <c r="I19" s="103" t="str">
        <f t="shared" si="3"/>
        <v>$2,570</v>
      </c>
      <c r="J19" s="103" t="str">
        <f t="shared" si="3"/>
        <v>$2,610</v>
      </c>
      <c r="K19" s="103" t="str">
        <f t="shared" si="3"/>
        <v>$2,910</v>
      </c>
      <c r="L19" s="103" t="str">
        <f t="shared" si="3"/>
        <v>$2,550</v>
      </c>
      <c r="M19" s="103" t="str">
        <f t="shared" si="3"/>
        <v>$2,550</v>
      </c>
      <c r="N19" s="103" t="str">
        <f t="shared" si="3"/>
        <v>$2,560</v>
      </c>
    </row>
    <row r="20" spans="2:17" x14ac:dyDescent="0.25">
      <c r="B20" s="102" t="s">
        <v>1127</v>
      </c>
      <c r="C20" s="103" t="str">
        <f t="shared" si="3"/>
        <v>$34,385</v>
      </c>
      <c r="D20" s="103" t="str">
        <f t="shared" si="3"/>
        <v>$28,450</v>
      </c>
      <c r="E20" s="103" t="str">
        <f t="shared" si="3"/>
        <v>$26,185</v>
      </c>
      <c r="F20" s="103" t="str">
        <f t="shared" si="3"/>
        <v>$31,295</v>
      </c>
      <c r="G20" s="103" t="str">
        <f t="shared" si="3"/>
        <v>$33,070</v>
      </c>
      <c r="H20" s="103" t="str">
        <f t="shared" si="3"/>
        <v>$31,325</v>
      </c>
      <c r="I20" s="103" t="str">
        <f t="shared" si="3"/>
        <v>$29,820</v>
      </c>
      <c r="J20" s="103" t="str">
        <f t="shared" si="3"/>
        <v>$29,760</v>
      </c>
      <c r="K20" s="103" t="str">
        <f t="shared" si="3"/>
        <v>$34,135</v>
      </c>
      <c r="L20" s="103" t="str">
        <f t="shared" si="3"/>
        <v>$31,850</v>
      </c>
      <c r="M20" s="103" t="str">
        <f t="shared" si="3"/>
        <v>$30,750</v>
      </c>
      <c r="N20" s="103" t="str">
        <f t="shared" si="3"/>
        <v>$33,485</v>
      </c>
    </row>
    <row r="22" spans="2:17" x14ac:dyDescent="0.25">
      <c r="B22" s="100" t="s">
        <v>1212</v>
      </c>
      <c r="C22" s="101"/>
      <c r="D22" s="101"/>
      <c r="E22" s="101"/>
      <c r="F22" s="101"/>
      <c r="G22" s="101"/>
      <c r="H22" s="101"/>
      <c r="I22" s="101"/>
      <c r="J22" s="101"/>
      <c r="K22" s="101"/>
      <c r="L22" s="101"/>
      <c r="M22" s="101"/>
      <c r="N22" s="101"/>
    </row>
    <row r="23" spans="2:17" x14ac:dyDescent="0.25">
      <c r="B23" s="102" t="str">
        <f>B$4</f>
        <v>Region</v>
      </c>
      <c r="C23" s="102" t="str">
        <f t="shared" ref="C23:N23" si="4">C$4</f>
        <v>Jan</v>
      </c>
      <c r="D23" s="102" t="str">
        <f t="shared" si="4"/>
        <v>Feb</v>
      </c>
      <c r="E23" s="102" t="str">
        <f t="shared" si="4"/>
        <v>Mar</v>
      </c>
      <c r="F23" s="102" t="str">
        <f t="shared" si="4"/>
        <v>Apr</v>
      </c>
      <c r="G23" s="102" t="str">
        <f t="shared" si="4"/>
        <v>May</v>
      </c>
      <c r="H23" s="102" t="str">
        <f t="shared" si="4"/>
        <v>Jun</v>
      </c>
      <c r="I23" s="102" t="str">
        <f t="shared" si="4"/>
        <v>Jul</v>
      </c>
      <c r="J23" s="102" t="str">
        <f t="shared" si="4"/>
        <v>Aug</v>
      </c>
      <c r="K23" s="102" t="str">
        <f t="shared" si="4"/>
        <v>Sep</v>
      </c>
      <c r="L23" s="102" t="str">
        <f t="shared" si="4"/>
        <v>Oct</v>
      </c>
      <c r="M23" s="102" t="str">
        <f t="shared" si="4"/>
        <v>Nov</v>
      </c>
      <c r="N23" s="102" t="str">
        <f t="shared" si="4"/>
        <v>Dec</v>
      </c>
    </row>
    <row r="24" spans="2:17" x14ac:dyDescent="0.25">
      <c r="B24" s="102" t="str">
        <f>$B$5</f>
        <v>East</v>
      </c>
      <c r="C24" s="104" t="str">
        <f>TEXT(IFERROR(C5/C$9,0),"0.0%")</f>
        <v>25.1%</v>
      </c>
      <c r="D24" s="104" t="str">
        <f t="shared" ref="D24:N24" si="5">TEXT(IFERROR(D5/D$9,0),"0.0%")</f>
        <v>23.7%</v>
      </c>
      <c r="E24" s="104" t="str">
        <f t="shared" si="5"/>
        <v>27.2%</v>
      </c>
      <c r="F24" s="104" t="str">
        <f t="shared" si="5"/>
        <v>22.8%</v>
      </c>
      <c r="G24" s="104" t="str">
        <f t="shared" si="5"/>
        <v>23.4%</v>
      </c>
      <c r="H24" s="104" t="str">
        <f t="shared" si="5"/>
        <v>24.3%</v>
      </c>
      <c r="I24" s="104" t="str">
        <f t="shared" si="5"/>
        <v>21.8%</v>
      </c>
      <c r="J24" s="104" t="str">
        <f t="shared" si="5"/>
        <v>23.5%</v>
      </c>
      <c r="K24" s="104" t="str">
        <f t="shared" si="5"/>
        <v>26.0%</v>
      </c>
      <c r="L24" s="104" t="str">
        <f t="shared" si="5"/>
        <v>22.8%</v>
      </c>
      <c r="M24" s="104" t="str">
        <f t="shared" si="5"/>
        <v>26.8%</v>
      </c>
      <c r="N24" s="104" t="str">
        <f t="shared" si="5"/>
        <v>28.0%</v>
      </c>
    </row>
    <row r="25" spans="2:17" x14ac:dyDescent="0.25">
      <c r="B25" s="102" t="str">
        <f>$B$6</f>
        <v>North</v>
      </c>
      <c r="C25" s="104" t="str">
        <f t="shared" ref="C25:N28" si="6">TEXT(IFERROR(C6/C$9,0),"0.0%")</f>
        <v>38.4%</v>
      </c>
      <c r="D25" s="104" t="str">
        <f t="shared" si="6"/>
        <v>43.6%</v>
      </c>
      <c r="E25" s="104" t="str">
        <f t="shared" si="6"/>
        <v>35.1%</v>
      </c>
      <c r="F25" s="104" t="str">
        <f t="shared" si="6"/>
        <v>39.6%</v>
      </c>
      <c r="G25" s="104" t="str">
        <f t="shared" si="6"/>
        <v>42.3%</v>
      </c>
      <c r="H25" s="104" t="str">
        <f t="shared" si="6"/>
        <v>42.1%</v>
      </c>
      <c r="I25" s="104" t="str">
        <f t="shared" si="6"/>
        <v>46.3%</v>
      </c>
      <c r="J25" s="104" t="str">
        <f t="shared" si="6"/>
        <v>36.3%</v>
      </c>
      <c r="K25" s="104" t="str">
        <f t="shared" si="6"/>
        <v>36.3%</v>
      </c>
      <c r="L25" s="104" t="str">
        <f t="shared" si="6"/>
        <v>38.9%</v>
      </c>
      <c r="M25" s="104" t="str">
        <f t="shared" si="6"/>
        <v>42.3%</v>
      </c>
      <c r="N25" s="104" t="str">
        <f t="shared" si="6"/>
        <v>32.9%</v>
      </c>
      <c r="Q25" t="s">
        <v>1213</v>
      </c>
    </row>
    <row r="26" spans="2:17" x14ac:dyDescent="0.25">
      <c r="B26" s="102" t="str">
        <f>$B$7</f>
        <v>South</v>
      </c>
      <c r="C26" s="104" t="str">
        <f t="shared" si="6"/>
        <v>28.9%</v>
      </c>
      <c r="D26" s="104" t="str">
        <f t="shared" si="6"/>
        <v>23.4%</v>
      </c>
      <c r="E26" s="104" t="str">
        <f t="shared" si="6"/>
        <v>27.7%</v>
      </c>
      <c r="F26" s="104" t="str">
        <f t="shared" si="6"/>
        <v>29.4%</v>
      </c>
      <c r="G26" s="104" t="str">
        <f t="shared" si="6"/>
        <v>26.5%</v>
      </c>
      <c r="H26" s="104" t="str">
        <f t="shared" si="6"/>
        <v>24.6%</v>
      </c>
      <c r="I26" s="104" t="str">
        <f t="shared" si="6"/>
        <v>23.3%</v>
      </c>
      <c r="J26" s="104" t="str">
        <f t="shared" si="6"/>
        <v>31.4%</v>
      </c>
      <c r="K26" s="104" t="str">
        <f t="shared" si="6"/>
        <v>29.1%</v>
      </c>
      <c r="L26" s="104" t="str">
        <f t="shared" si="6"/>
        <v>30.3%</v>
      </c>
      <c r="M26" s="104" t="str">
        <f t="shared" si="6"/>
        <v>22.6%</v>
      </c>
      <c r="N26" s="104" t="str">
        <f t="shared" si="6"/>
        <v>31.5%</v>
      </c>
    </row>
    <row r="27" spans="2:17" x14ac:dyDescent="0.25">
      <c r="B27" s="102" t="str">
        <f>$B$8</f>
        <v>West</v>
      </c>
      <c r="C27" s="104" t="str">
        <f t="shared" si="6"/>
        <v>7.6%</v>
      </c>
      <c r="D27" s="104" t="str">
        <f t="shared" si="6"/>
        <v>9.3%</v>
      </c>
      <c r="E27" s="104" t="str">
        <f t="shared" si="6"/>
        <v>10.0%</v>
      </c>
      <c r="F27" s="104" t="str">
        <f t="shared" si="6"/>
        <v>8.2%</v>
      </c>
      <c r="G27" s="104" t="str">
        <f t="shared" si="6"/>
        <v>7.8%</v>
      </c>
      <c r="H27" s="104" t="str">
        <f t="shared" si="6"/>
        <v>8.9%</v>
      </c>
      <c r="I27" s="104" t="str">
        <f t="shared" si="6"/>
        <v>8.6%</v>
      </c>
      <c r="J27" s="104" t="str">
        <f t="shared" si="6"/>
        <v>8.8%</v>
      </c>
      <c r="K27" s="104" t="str">
        <f t="shared" si="6"/>
        <v>8.5%</v>
      </c>
      <c r="L27" s="104" t="str">
        <f t="shared" si="6"/>
        <v>8.0%</v>
      </c>
      <c r="M27" s="104" t="str">
        <f t="shared" si="6"/>
        <v>8.3%</v>
      </c>
      <c r="N27" s="104" t="str">
        <f t="shared" si="6"/>
        <v>7.6%</v>
      </c>
    </row>
    <row r="28" spans="2:17" x14ac:dyDescent="0.25">
      <c r="B28" s="102" t="s">
        <v>1127</v>
      </c>
      <c r="C28" s="104" t="str">
        <f t="shared" si="6"/>
        <v>100.0%</v>
      </c>
      <c r="D28" s="104" t="str">
        <f t="shared" si="6"/>
        <v>100.0%</v>
      </c>
      <c r="E28" s="104" t="str">
        <f t="shared" si="6"/>
        <v>100.0%</v>
      </c>
      <c r="F28" s="104" t="str">
        <f t="shared" si="6"/>
        <v>100.0%</v>
      </c>
      <c r="G28" s="104" t="str">
        <f t="shared" si="6"/>
        <v>100.0%</v>
      </c>
      <c r="H28" s="104" t="str">
        <f t="shared" si="6"/>
        <v>100.0%</v>
      </c>
      <c r="I28" s="104"/>
      <c r="J28" s="104"/>
      <c r="K28" s="104"/>
      <c r="L28" s="104"/>
      <c r="M28" s="104"/>
      <c r="N28" s="104"/>
    </row>
    <row r="30" spans="2:17" x14ac:dyDescent="0.25">
      <c r="B30" s="100" t="s">
        <v>1214</v>
      </c>
      <c r="C30" s="101"/>
      <c r="D30" s="101"/>
      <c r="E30" s="101"/>
      <c r="F30" s="101"/>
      <c r="G30" s="101"/>
      <c r="H30" s="101"/>
      <c r="I30" s="101"/>
      <c r="J30" s="101"/>
      <c r="K30" s="101"/>
      <c r="L30" s="101"/>
      <c r="M30" s="101"/>
      <c r="N30" s="101"/>
    </row>
    <row r="31" spans="2:17" x14ac:dyDescent="0.25">
      <c r="B31" s="102" t="str">
        <f>B$4</f>
        <v>Region</v>
      </c>
      <c r="C31" s="102" t="str">
        <f t="shared" ref="C31:N31" si="7">C$4</f>
        <v>Jan</v>
      </c>
      <c r="D31" s="102" t="str">
        <f t="shared" si="7"/>
        <v>Feb</v>
      </c>
      <c r="E31" s="102" t="str">
        <f t="shared" si="7"/>
        <v>Mar</v>
      </c>
      <c r="F31" s="102" t="str">
        <f t="shared" si="7"/>
        <v>Apr</v>
      </c>
      <c r="G31" s="102" t="str">
        <f t="shared" si="7"/>
        <v>May</v>
      </c>
      <c r="H31" s="102" t="str">
        <f t="shared" si="7"/>
        <v>Jun</v>
      </c>
      <c r="I31" s="102" t="str">
        <f t="shared" si="7"/>
        <v>Jul</v>
      </c>
      <c r="J31" s="102" t="str">
        <f t="shared" si="7"/>
        <v>Aug</v>
      </c>
      <c r="K31" s="102" t="str">
        <f t="shared" si="7"/>
        <v>Sep</v>
      </c>
      <c r="L31" s="102" t="str">
        <f t="shared" si="7"/>
        <v>Oct</v>
      </c>
      <c r="M31" s="102" t="str">
        <f t="shared" si="7"/>
        <v>Nov</v>
      </c>
      <c r="N31" s="102" t="str">
        <f t="shared" si="7"/>
        <v>Dec</v>
      </c>
    </row>
    <row r="32" spans="2:17" x14ac:dyDescent="0.25">
      <c r="B32" s="102" t="str">
        <f>$B$5</f>
        <v>East</v>
      </c>
      <c r="C32" s="104"/>
      <c r="D32" s="104" t="str">
        <f>TEXT(IFERROR((D5-C5)/C5,0),"0.0%")</f>
        <v>-21.7%</v>
      </c>
      <c r="E32" s="104" t="str">
        <f t="shared" ref="E32:N32" si="8">TEXT(IFERROR((E5-D5)/D5,0),"0.0%")</f>
        <v>5.6%</v>
      </c>
      <c r="F32" s="104" t="str">
        <f t="shared" si="8"/>
        <v>0.0%</v>
      </c>
      <c r="G32" s="104" t="str">
        <f t="shared" si="8"/>
        <v>8.8%</v>
      </c>
      <c r="H32" s="104" t="str">
        <f t="shared" si="8"/>
        <v>-1.6%</v>
      </c>
      <c r="I32" s="104" t="str">
        <f t="shared" si="8"/>
        <v>-14.8%</v>
      </c>
      <c r="J32" s="104" t="str">
        <f t="shared" si="8"/>
        <v>7.7%</v>
      </c>
      <c r="K32" s="104" t="str">
        <f t="shared" si="8"/>
        <v>26.8%</v>
      </c>
      <c r="L32" s="104" t="str">
        <f t="shared" si="8"/>
        <v>-18.3%</v>
      </c>
      <c r="M32" s="104" t="str">
        <f t="shared" si="8"/>
        <v>13.8%</v>
      </c>
      <c r="N32" s="104" t="str">
        <f t="shared" si="8"/>
        <v>13.6%</v>
      </c>
    </row>
    <row r="33" spans="2:17" x14ac:dyDescent="0.25">
      <c r="B33" s="102" t="str">
        <f>$B$6</f>
        <v>North</v>
      </c>
      <c r="C33" s="104"/>
      <c r="D33" s="104" t="str">
        <f t="shared" ref="D33:N36" si="9">TEXT(IFERROR((D6-C6)/C6,0),"0.0%")</f>
        <v>-6.1%</v>
      </c>
      <c r="E33" s="104" t="str">
        <f t="shared" si="9"/>
        <v>-25.8%</v>
      </c>
      <c r="F33" s="104" t="str">
        <f t="shared" si="9"/>
        <v>34.8%</v>
      </c>
      <c r="G33" s="104" t="str">
        <f t="shared" si="9"/>
        <v>12.9%</v>
      </c>
      <c r="H33" s="104" t="str">
        <f t="shared" si="9"/>
        <v>-5.7%</v>
      </c>
      <c r="I33" s="104" t="str">
        <f t="shared" si="9"/>
        <v>4.5%</v>
      </c>
      <c r="J33" s="104" t="str">
        <f t="shared" si="9"/>
        <v>-21.7%</v>
      </c>
      <c r="K33" s="104" t="str">
        <f t="shared" si="9"/>
        <v>14.8%</v>
      </c>
      <c r="L33" s="104" t="str">
        <f t="shared" si="9"/>
        <v>0.0%</v>
      </c>
      <c r="M33" s="104" t="str">
        <f t="shared" si="9"/>
        <v>4.8%</v>
      </c>
      <c r="N33" s="104" t="str">
        <f t="shared" si="9"/>
        <v>-15.4%</v>
      </c>
    </row>
    <row r="34" spans="2:17" x14ac:dyDescent="0.25">
      <c r="B34" s="102" t="str">
        <f>$B$7</f>
        <v>South</v>
      </c>
      <c r="C34" s="104"/>
      <c r="D34" s="104" t="str">
        <f t="shared" si="9"/>
        <v>-33.2%</v>
      </c>
      <c r="E34" s="104" t="str">
        <f t="shared" si="9"/>
        <v>9.0%</v>
      </c>
      <c r="F34" s="104" t="str">
        <f t="shared" si="9"/>
        <v>26.9%</v>
      </c>
      <c r="G34" s="104" t="str">
        <f t="shared" si="9"/>
        <v>-4.9%</v>
      </c>
      <c r="H34" s="104" t="str">
        <f t="shared" si="9"/>
        <v>-12.0%</v>
      </c>
      <c r="I34" s="104" t="str">
        <f t="shared" si="9"/>
        <v>-9.7%</v>
      </c>
      <c r="J34" s="104" t="str">
        <f t="shared" si="9"/>
        <v>34.5%</v>
      </c>
      <c r="K34" s="104" t="str">
        <f t="shared" si="9"/>
        <v>6.4%</v>
      </c>
      <c r="L34" s="104" t="str">
        <f t="shared" si="9"/>
        <v>-3.0%</v>
      </c>
      <c r="M34" s="104" t="str">
        <f t="shared" si="9"/>
        <v>-28.0%</v>
      </c>
      <c r="N34" s="104" t="str">
        <f t="shared" si="9"/>
        <v>51.8%</v>
      </c>
    </row>
    <row r="35" spans="2:17" x14ac:dyDescent="0.25">
      <c r="B35" s="102" t="str">
        <f>$B$8</f>
        <v>West</v>
      </c>
      <c r="C35" s="104"/>
      <c r="D35" s="104" t="str">
        <f t="shared" si="9"/>
        <v>1.5%</v>
      </c>
      <c r="E35" s="104" t="str">
        <f t="shared" si="9"/>
        <v>-1.5%</v>
      </c>
      <c r="F35" s="104" t="str">
        <f t="shared" si="9"/>
        <v>-1.5%</v>
      </c>
      <c r="G35" s="104" t="str">
        <f t="shared" si="9"/>
        <v>0.0%</v>
      </c>
      <c r="H35" s="104" t="str">
        <f t="shared" si="9"/>
        <v>8.9%</v>
      </c>
      <c r="I35" s="104" t="str">
        <f t="shared" si="9"/>
        <v>-8.2%</v>
      </c>
      <c r="J35" s="104" t="str">
        <f t="shared" si="9"/>
        <v>1.6%</v>
      </c>
      <c r="K35" s="104" t="str">
        <f t="shared" si="9"/>
        <v>11.5%</v>
      </c>
      <c r="L35" s="104" t="str">
        <f t="shared" si="9"/>
        <v>-12.4%</v>
      </c>
      <c r="M35" s="104" t="str">
        <f t="shared" si="9"/>
        <v>0.0%</v>
      </c>
      <c r="N35" s="104" t="str">
        <f t="shared" si="9"/>
        <v>0.4%</v>
      </c>
    </row>
    <row r="36" spans="2:17" x14ac:dyDescent="0.25">
      <c r="B36" s="102" t="s">
        <v>1127</v>
      </c>
      <c r="C36" s="104"/>
      <c r="D36" s="104" t="str">
        <f t="shared" si="9"/>
        <v>-17.3%</v>
      </c>
      <c r="E36" s="104" t="str">
        <f t="shared" si="9"/>
        <v>-8.0%</v>
      </c>
      <c r="F36" s="104" t="str">
        <f t="shared" si="9"/>
        <v>19.5%</v>
      </c>
      <c r="G36" s="104" t="str">
        <f t="shared" si="9"/>
        <v>5.7%</v>
      </c>
      <c r="H36" s="104" t="str">
        <f t="shared" si="9"/>
        <v>-5.3%</v>
      </c>
    </row>
    <row r="38" spans="2:17" x14ac:dyDescent="0.25">
      <c r="B38" s="105" t="s">
        <v>1215</v>
      </c>
      <c r="C38" s="106"/>
      <c r="D38" s="106"/>
      <c r="E38" s="106"/>
      <c r="F38" s="106"/>
      <c r="G38" s="106"/>
      <c r="H38" s="106"/>
      <c r="I38" s="106"/>
      <c r="J38" s="106"/>
      <c r="K38" s="106"/>
      <c r="L38" s="106"/>
      <c r="M38" s="106"/>
      <c r="N38" s="106"/>
    </row>
    <row r="39" spans="2:17" x14ac:dyDescent="0.25">
      <c r="B39" t="s">
        <v>1216</v>
      </c>
      <c r="C39" s="107">
        <f>'9. Slicer Pivot'!$G$2</f>
        <v>3</v>
      </c>
      <c r="D39" t="str">
        <f>"Labels: "&amp;'9. Slicer Pivot'!$F$2</f>
        <v>Labels: % Change MoM</v>
      </c>
    </row>
    <row r="40" spans="2:17" x14ac:dyDescent="0.25">
      <c r="B40" s="102" t="str">
        <f>B$4</f>
        <v>Region</v>
      </c>
      <c r="C40" s="102" t="str">
        <f t="shared" ref="C40:N40" si="10">C$4</f>
        <v>Jan</v>
      </c>
      <c r="D40" s="102" t="str">
        <f t="shared" si="10"/>
        <v>Feb</v>
      </c>
      <c r="E40" s="102" t="str">
        <f t="shared" si="10"/>
        <v>Mar</v>
      </c>
      <c r="F40" s="102" t="str">
        <f t="shared" si="10"/>
        <v>Apr</v>
      </c>
      <c r="G40" s="102" t="str">
        <f t="shared" si="10"/>
        <v>May</v>
      </c>
      <c r="H40" s="102" t="str">
        <f t="shared" si="10"/>
        <v>Jun</v>
      </c>
      <c r="I40" s="102" t="str">
        <f t="shared" si="10"/>
        <v>Jul</v>
      </c>
      <c r="J40" s="102" t="str">
        <f t="shared" si="10"/>
        <v>Aug</v>
      </c>
      <c r="K40" s="102" t="str">
        <f t="shared" si="10"/>
        <v>Sep</v>
      </c>
      <c r="L40" s="102" t="str">
        <f t="shared" si="10"/>
        <v>Oct</v>
      </c>
      <c r="M40" s="102" t="str">
        <f t="shared" si="10"/>
        <v>Nov</v>
      </c>
      <c r="N40" s="102" t="str">
        <f t="shared" si="10"/>
        <v>Dec</v>
      </c>
    </row>
    <row r="41" spans="2:17" x14ac:dyDescent="0.25">
      <c r="B41" s="102" t="str">
        <f>$B$5</f>
        <v>East</v>
      </c>
      <c r="C41" s="108" t="str">
        <f>CHOOSE($C$39,C16,C24,"")</f>
        <v/>
      </c>
      <c r="D41" s="108" t="str">
        <f t="shared" ref="D41:N45" si="11">CHOOSE($C$39,D16,D24,D32)</f>
        <v>-21.7%</v>
      </c>
      <c r="E41" s="108" t="str">
        <f t="shared" si="11"/>
        <v>5.6%</v>
      </c>
      <c r="F41" s="108" t="str">
        <f t="shared" si="11"/>
        <v>0.0%</v>
      </c>
      <c r="G41" s="108" t="str">
        <f t="shared" si="11"/>
        <v>8.8%</v>
      </c>
      <c r="H41" s="108" t="str">
        <f t="shared" si="11"/>
        <v>-1.6%</v>
      </c>
      <c r="I41" s="108" t="str">
        <f t="shared" si="11"/>
        <v>-14.8%</v>
      </c>
      <c r="J41" s="108" t="str">
        <f t="shared" si="11"/>
        <v>7.7%</v>
      </c>
      <c r="K41" s="108" t="str">
        <f t="shared" si="11"/>
        <v>26.8%</v>
      </c>
      <c r="L41" s="108" t="str">
        <f t="shared" si="11"/>
        <v>-18.3%</v>
      </c>
      <c r="M41" s="108" t="str">
        <f t="shared" si="11"/>
        <v>13.8%</v>
      </c>
      <c r="N41" s="108" t="str">
        <f t="shared" si="11"/>
        <v>13.6%</v>
      </c>
    </row>
    <row r="42" spans="2:17" x14ac:dyDescent="0.25">
      <c r="B42" s="102" t="str">
        <f>$B$6</f>
        <v>North</v>
      </c>
      <c r="C42" s="108" t="str">
        <f>CHOOSE($C$39,C17,C25,"")</f>
        <v/>
      </c>
      <c r="D42" s="108" t="str">
        <f t="shared" si="11"/>
        <v>-6.1%</v>
      </c>
      <c r="E42" s="108" t="str">
        <f t="shared" si="11"/>
        <v>-25.8%</v>
      </c>
      <c r="F42" s="108" t="str">
        <f t="shared" si="11"/>
        <v>34.8%</v>
      </c>
      <c r="G42" s="108" t="str">
        <f t="shared" si="11"/>
        <v>12.9%</v>
      </c>
      <c r="H42" s="108" t="str">
        <f t="shared" si="11"/>
        <v>-5.7%</v>
      </c>
      <c r="I42" s="108" t="str">
        <f t="shared" si="11"/>
        <v>4.5%</v>
      </c>
      <c r="J42" s="108" t="str">
        <f t="shared" si="11"/>
        <v>-21.7%</v>
      </c>
      <c r="K42" s="108" t="str">
        <f t="shared" si="11"/>
        <v>14.8%</v>
      </c>
      <c r="L42" s="108" t="str">
        <f t="shared" si="11"/>
        <v>0.0%</v>
      </c>
      <c r="M42" s="108" t="str">
        <f t="shared" si="11"/>
        <v>4.8%</v>
      </c>
      <c r="N42" s="108" t="str">
        <f t="shared" si="11"/>
        <v>-15.4%</v>
      </c>
    </row>
    <row r="43" spans="2:17" x14ac:dyDescent="0.25">
      <c r="B43" s="102" t="str">
        <f>$B$7</f>
        <v>South</v>
      </c>
      <c r="C43" s="108" t="str">
        <f>CHOOSE($C$39,C18,C26,"")</f>
        <v/>
      </c>
      <c r="D43" s="108" t="str">
        <f t="shared" si="11"/>
        <v>-33.2%</v>
      </c>
      <c r="E43" s="108" t="str">
        <f t="shared" si="11"/>
        <v>9.0%</v>
      </c>
      <c r="F43" s="108" t="str">
        <f t="shared" si="11"/>
        <v>26.9%</v>
      </c>
      <c r="G43" s="108" t="str">
        <f t="shared" si="11"/>
        <v>-4.9%</v>
      </c>
      <c r="H43" s="108" t="str">
        <f t="shared" si="11"/>
        <v>-12.0%</v>
      </c>
      <c r="I43" s="108" t="str">
        <f t="shared" si="11"/>
        <v>-9.7%</v>
      </c>
      <c r="J43" s="108" t="str">
        <f t="shared" si="11"/>
        <v>34.5%</v>
      </c>
      <c r="K43" s="108" t="str">
        <f t="shared" si="11"/>
        <v>6.4%</v>
      </c>
      <c r="L43" s="108" t="str">
        <f t="shared" si="11"/>
        <v>-3.0%</v>
      </c>
      <c r="M43" s="108" t="str">
        <f t="shared" si="11"/>
        <v>-28.0%</v>
      </c>
      <c r="N43" s="108" t="str">
        <f t="shared" si="11"/>
        <v>51.8%</v>
      </c>
    </row>
    <row r="44" spans="2:17" x14ac:dyDescent="0.25">
      <c r="B44" s="102" t="str">
        <f>$B$8</f>
        <v>West</v>
      </c>
      <c r="C44" s="108" t="str">
        <f>CHOOSE($C$39,C19,C27,"")</f>
        <v/>
      </c>
      <c r="D44" s="108" t="str">
        <f t="shared" si="11"/>
        <v>1.5%</v>
      </c>
      <c r="E44" s="108" t="str">
        <f t="shared" si="11"/>
        <v>-1.5%</v>
      </c>
      <c r="F44" s="108" t="str">
        <f t="shared" si="11"/>
        <v>-1.5%</v>
      </c>
      <c r="G44" s="108" t="str">
        <f t="shared" si="11"/>
        <v>0.0%</v>
      </c>
      <c r="H44" s="108" t="str">
        <f t="shared" si="11"/>
        <v>8.9%</v>
      </c>
      <c r="I44" s="108" t="str">
        <f t="shared" si="11"/>
        <v>-8.2%</v>
      </c>
      <c r="J44" s="108" t="str">
        <f t="shared" si="11"/>
        <v>1.6%</v>
      </c>
      <c r="K44" s="108" t="str">
        <f t="shared" si="11"/>
        <v>11.5%</v>
      </c>
      <c r="L44" s="108" t="str">
        <f t="shared" si="11"/>
        <v>-12.4%</v>
      </c>
      <c r="M44" s="108" t="str">
        <f t="shared" si="11"/>
        <v>0.0%</v>
      </c>
      <c r="N44" s="108" t="str">
        <f t="shared" si="11"/>
        <v>0.4%</v>
      </c>
    </row>
    <row r="45" spans="2:17" x14ac:dyDescent="0.25">
      <c r="B45" s="102" t="s">
        <v>1127</v>
      </c>
      <c r="C45" s="108" t="str">
        <f>CHOOSE($C$39,C20,C28,"")</f>
        <v/>
      </c>
      <c r="D45" s="108" t="str">
        <f t="shared" si="11"/>
        <v>-17.3%</v>
      </c>
      <c r="E45" s="108" t="str">
        <f t="shared" si="11"/>
        <v>-8.0%</v>
      </c>
      <c r="F45" s="108" t="str">
        <f t="shared" si="11"/>
        <v>19.5%</v>
      </c>
      <c r="G45" s="108" t="str">
        <f t="shared" si="11"/>
        <v>5.7%</v>
      </c>
      <c r="H45" s="108" t="str">
        <f t="shared" si="11"/>
        <v>-5.3%</v>
      </c>
    </row>
    <row r="46" spans="2:17" x14ac:dyDescent="0.25">
      <c r="Q46" t="s">
        <v>1217</v>
      </c>
    </row>
    <row r="68" spans="17:24" x14ac:dyDescent="0.25">
      <c r="Q68" s="20" t="s">
        <v>1284</v>
      </c>
      <c r="R68" s="145" t="s">
        <v>1291</v>
      </c>
      <c r="S68" s="145"/>
      <c r="T68" s="145"/>
      <c r="U68" s="145"/>
      <c r="V68" s="145"/>
      <c r="W68" s="145"/>
      <c r="X68" s="145"/>
    </row>
  </sheetData>
  <hyperlinks>
    <hyperlink ref="R68" r:id="rId1" xr:uid="{A8BFB1A4-EF33-4099-80C8-BD184ED954FC}"/>
    <hyperlink ref="R68:X68" r:id="rId2" display="https://www.excelcampus.com/charts/dynamic-chart-data-labels-slicers/" xr:uid="{B5D68810-8CEA-46C8-BCB8-3C5155B4BBAC}"/>
  </hyperlinks>
  <pageMargins left="0.7" right="0.7" top="0.75" bottom="0.75" header="0.3" footer="0.3"/>
  <pageSetup orientation="portrait" horizontalDpi="200" verticalDpi="200" r:id="rId3"/>
  <drawing r:id="rId4"/>
  <extLst>
    <ext xmlns:x14="http://schemas.microsoft.com/office/spreadsheetml/2009/9/main" uri="{A8765BA9-456A-4dab-B4F3-ACF838C121DE}">
      <x14:slicerList>
        <x14:slicer r:id="rId5"/>
      </x14:slicerList>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4E14F-072A-4876-B6E8-26AF98A3342E}">
  <sheetPr codeName="Sheet26"/>
  <dimension ref="A1:R191"/>
  <sheetViews>
    <sheetView showGridLines="0" workbookViewId="0">
      <selection activeCell="A2" sqref="A2"/>
    </sheetView>
  </sheetViews>
  <sheetFormatPr defaultRowHeight="15" x14ac:dyDescent="0.25"/>
  <cols>
    <col min="1" max="1" width="2.7109375" customWidth="1"/>
    <col min="2" max="2" width="13" bestFit="1" customWidth="1"/>
    <col min="3" max="11" width="11.7109375" customWidth="1"/>
    <col min="12" max="12" width="15.5703125" bestFit="1" customWidth="1"/>
    <col min="13" max="13" width="5.7109375" customWidth="1"/>
    <col min="14" max="15" width="11.7109375" customWidth="1"/>
    <col min="257" max="257" width="2.7109375" customWidth="1"/>
    <col min="258" max="258" width="13" bestFit="1" customWidth="1"/>
    <col min="259" max="267" width="11.7109375" customWidth="1"/>
    <col min="268" max="268" width="15.5703125" bestFit="1" customWidth="1"/>
    <col min="269" max="269" width="5.7109375" customWidth="1"/>
    <col min="270" max="271" width="11.7109375" customWidth="1"/>
    <col min="513" max="513" width="2.7109375" customWidth="1"/>
    <col min="514" max="514" width="13" bestFit="1" customWidth="1"/>
    <col min="515" max="523" width="11.7109375" customWidth="1"/>
    <col min="524" max="524" width="15.5703125" bestFit="1" customWidth="1"/>
    <col min="525" max="525" width="5.7109375" customWidth="1"/>
    <col min="526" max="527" width="11.7109375" customWidth="1"/>
    <col min="769" max="769" width="2.7109375" customWidth="1"/>
    <col min="770" max="770" width="13" bestFit="1" customWidth="1"/>
    <col min="771" max="779" width="11.7109375" customWidth="1"/>
    <col min="780" max="780" width="15.5703125" bestFit="1" customWidth="1"/>
    <col min="781" max="781" width="5.7109375" customWidth="1"/>
    <col min="782" max="783" width="11.7109375" customWidth="1"/>
    <col min="1025" max="1025" width="2.7109375" customWidth="1"/>
    <col min="1026" max="1026" width="13" bestFit="1" customWidth="1"/>
    <col min="1027" max="1035" width="11.7109375" customWidth="1"/>
    <col min="1036" max="1036" width="15.5703125" bestFit="1" customWidth="1"/>
    <col min="1037" max="1037" width="5.7109375" customWidth="1"/>
    <col min="1038" max="1039" width="11.7109375" customWidth="1"/>
    <col min="1281" max="1281" width="2.7109375" customWidth="1"/>
    <col min="1282" max="1282" width="13" bestFit="1" customWidth="1"/>
    <col min="1283" max="1291" width="11.7109375" customWidth="1"/>
    <col min="1292" max="1292" width="15.5703125" bestFit="1" customWidth="1"/>
    <col min="1293" max="1293" width="5.7109375" customWidth="1"/>
    <col min="1294" max="1295" width="11.7109375" customWidth="1"/>
    <col min="1537" max="1537" width="2.7109375" customWidth="1"/>
    <col min="1538" max="1538" width="13" bestFit="1" customWidth="1"/>
    <col min="1539" max="1547" width="11.7109375" customWidth="1"/>
    <col min="1548" max="1548" width="15.5703125" bestFit="1" customWidth="1"/>
    <col min="1549" max="1549" width="5.7109375" customWidth="1"/>
    <col min="1550" max="1551" width="11.7109375" customWidth="1"/>
    <col min="1793" max="1793" width="2.7109375" customWidth="1"/>
    <col min="1794" max="1794" width="13" bestFit="1" customWidth="1"/>
    <col min="1795" max="1803" width="11.7109375" customWidth="1"/>
    <col min="1804" max="1804" width="15.5703125" bestFit="1" customWidth="1"/>
    <col min="1805" max="1805" width="5.7109375" customWidth="1"/>
    <col min="1806" max="1807" width="11.7109375" customWidth="1"/>
    <col min="2049" max="2049" width="2.7109375" customWidth="1"/>
    <col min="2050" max="2050" width="13" bestFit="1" customWidth="1"/>
    <col min="2051" max="2059" width="11.7109375" customWidth="1"/>
    <col min="2060" max="2060" width="15.5703125" bestFit="1" customWidth="1"/>
    <col min="2061" max="2061" width="5.7109375" customWidth="1"/>
    <col min="2062" max="2063" width="11.7109375" customWidth="1"/>
    <col min="2305" max="2305" width="2.7109375" customWidth="1"/>
    <col min="2306" max="2306" width="13" bestFit="1" customWidth="1"/>
    <col min="2307" max="2315" width="11.7109375" customWidth="1"/>
    <col min="2316" max="2316" width="15.5703125" bestFit="1" customWidth="1"/>
    <col min="2317" max="2317" width="5.7109375" customWidth="1"/>
    <col min="2318" max="2319" width="11.7109375" customWidth="1"/>
    <col min="2561" max="2561" width="2.7109375" customWidth="1"/>
    <col min="2562" max="2562" width="13" bestFit="1" customWidth="1"/>
    <col min="2563" max="2571" width="11.7109375" customWidth="1"/>
    <col min="2572" max="2572" width="15.5703125" bestFit="1" customWidth="1"/>
    <col min="2573" max="2573" width="5.7109375" customWidth="1"/>
    <col min="2574" max="2575" width="11.7109375" customWidth="1"/>
    <col min="2817" max="2817" width="2.7109375" customWidth="1"/>
    <col min="2818" max="2818" width="13" bestFit="1" customWidth="1"/>
    <col min="2819" max="2827" width="11.7109375" customWidth="1"/>
    <col min="2828" max="2828" width="15.5703125" bestFit="1" customWidth="1"/>
    <col min="2829" max="2829" width="5.7109375" customWidth="1"/>
    <col min="2830" max="2831" width="11.7109375" customWidth="1"/>
    <col min="3073" max="3073" width="2.7109375" customWidth="1"/>
    <col min="3074" max="3074" width="13" bestFit="1" customWidth="1"/>
    <col min="3075" max="3083" width="11.7109375" customWidth="1"/>
    <col min="3084" max="3084" width="15.5703125" bestFit="1" customWidth="1"/>
    <col min="3085" max="3085" width="5.7109375" customWidth="1"/>
    <col min="3086" max="3087" width="11.7109375" customWidth="1"/>
    <col min="3329" max="3329" width="2.7109375" customWidth="1"/>
    <col min="3330" max="3330" width="13" bestFit="1" customWidth="1"/>
    <col min="3331" max="3339" width="11.7109375" customWidth="1"/>
    <col min="3340" max="3340" width="15.5703125" bestFit="1" customWidth="1"/>
    <col min="3341" max="3341" width="5.7109375" customWidth="1"/>
    <col min="3342" max="3343" width="11.7109375" customWidth="1"/>
    <col min="3585" max="3585" width="2.7109375" customWidth="1"/>
    <col min="3586" max="3586" width="13" bestFit="1" customWidth="1"/>
    <col min="3587" max="3595" width="11.7109375" customWidth="1"/>
    <col min="3596" max="3596" width="15.5703125" bestFit="1" customWidth="1"/>
    <col min="3597" max="3597" width="5.7109375" customWidth="1"/>
    <col min="3598" max="3599" width="11.7109375" customWidth="1"/>
    <col min="3841" max="3841" width="2.7109375" customWidth="1"/>
    <col min="3842" max="3842" width="13" bestFit="1" customWidth="1"/>
    <col min="3843" max="3851" width="11.7109375" customWidth="1"/>
    <col min="3852" max="3852" width="15.5703125" bestFit="1" customWidth="1"/>
    <col min="3853" max="3853" width="5.7109375" customWidth="1"/>
    <col min="3854" max="3855" width="11.7109375" customWidth="1"/>
    <col min="4097" max="4097" width="2.7109375" customWidth="1"/>
    <col min="4098" max="4098" width="13" bestFit="1" customWidth="1"/>
    <col min="4099" max="4107" width="11.7109375" customWidth="1"/>
    <col min="4108" max="4108" width="15.5703125" bestFit="1" customWidth="1"/>
    <col min="4109" max="4109" width="5.7109375" customWidth="1"/>
    <col min="4110" max="4111" width="11.7109375" customWidth="1"/>
    <col min="4353" max="4353" width="2.7109375" customWidth="1"/>
    <col min="4354" max="4354" width="13" bestFit="1" customWidth="1"/>
    <col min="4355" max="4363" width="11.7109375" customWidth="1"/>
    <col min="4364" max="4364" width="15.5703125" bestFit="1" customWidth="1"/>
    <col min="4365" max="4365" width="5.7109375" customWidth="1"/>
    <col min="4366" max="4367" width="11.7109375" customWidth="1"/>
    <col min="4609" max="4609" width="2.7109375" customWidth="1"/>
    <col min="4610" max="4610" width="13" bestFit="1" customWidth="1"/>
    <col min="4611" max="4619" width="11.7109375" customWidth="1"/>
    <col min="4620" max="4620" width="15.5703125" bestFit="1" customWidth="1"/>
    <col min="4621" max="4621" width="5.7109375" customWidth="1"/>
    <col min="4622" max="4623" width="11.7109375" customWidth="1"/>
    <col min="4865" max="4865" width="2.7109375" customWidth="1"/>
    <col min="4866" max="4866" width="13" bestFit="1" customWidth="1"/>
    <col min="4867" max="4875" width="11.7109375" customWidth="1"/>
    <col min="4876" max="4876" width="15.5703125" bestFit="1" customWidth="1"/>
    <col min="4877" max="4877" width="5.7109375" customWidth="1"/>
    <col min="4878" max="4879" width="11.7109375" customWidth="1"/>
    <col min="5121" max="5121" width="2.7109375" customWidth="1"/>
    <col min="5122" max="5122" width="13" bestFit="1" customWidth="1"/>
    <col min="5123" max="5131" width="11.7109375" customWidth="1"/>
    <col min="5132" max="5132" width="15.5703125" bestFit="1" customWidth="1"/>
    <col min="5133" max="5133" width="5.7109375" customWidth="1"/>
    <col min="5134" max="5135" width="11.7109375" customWidth="1"/>
    <col min="5377" max="5377" width="2.7109375" customWidth="1"/>
    <col min="5378" max="5378" width="13" bestFit="1" customWidth="1"/>
    <col min="5379" max="5387" width="11.7109375" customWidth="1"/>
    <col min="5388" max="5388" width="15.5703125" bestFit="1" customWidth="1"/>
    <col min="5389" max="5389" width="5.7109375" customWidth="1"/>
    <col min="5390" max="5391" width="11.7109375" customWidth="1"/>
    <col min="5633" max="5633" width="2.7109375" customWidth="1"/>
    <col min="5634" max="5634" width="13" bestFit="1" customWidth="1"/>
    <col min="5635" max="5643" width="11.7109375" customWidth="1"/>
    <col min="5644" max="5644" width="15.5703125" bestFit="1" customWidth="1"/>
    <col min="5645" max="5645" width="5.7109375" customWidth="1"/>
    <col min="5646" max="5647" width="11.7109375" customWidth="1"/>
    <col min="5889" max="5889" width="2.7109375" customWidth="1"/>
    <col min="5890" max="5890" width="13" bestFit="1" customWidth="1"/>
    <col min="5891" max="5899" width="11.7109375" customWidth="1"/>
    <col min="5900" max="5900" width="15.5703125" bestFit="1" customWidth="1"/>
    <col min="5901" max="5901" width="5.7109375" customWidth="1"/>
    <col min="5902" max="5903" width="11.7109375" customWidth="1"/>
    <col min="6145" max="6145" width="2.7109375" customWidth="1"/>
    <col min="6146" max="6146" width="13" bestFit="1" customWidth="1"/>
    <col min="6147" max="6155" width="11.7109375" customWidth="1"/>
    <col min="6156" max="6156" width="15.5703125" bestFit="1" customWidth="1"/>
    <col min="6157" max="6157" width="5.7109375" customWidth="1"/>
    <col min="6158" max="6159" width="11.7109375" customWidth="1"/>
    <col min="6401" max="6401" width="2.7109375" customWidth="1"/>
    <col min="6402" max="6402" width="13" bestFit="1" customWidth="1"/>
    <col min="6403" max="6411" width="11.7109375" customWidth="1"/>
    <col min="6412" max="6412" width="15.5703125" bestFit="1" customWidth="1"/>
    <col min="6413" max="6413" width="5.7109375" customWidth="1"/>
    <col min="6414" max="6415" width="11.7109375" customWidth="1"/>
    <col min="6657" max="6657" width="2.7109375" customWidth="1"/>
    <col min="6658" max="6658" width="13" bestFit="1" customWidth="1"/>
    <col min="6659" max="6667" width="11.7109375" customWidth="1"/>
    <col min="6668" max="6668" width="15.5703125" bestFit="1" customWidth="1"/>
    <col min="6669" max="6669" width="5.7109375" customWidth="1"/>
    <col min="6670" max="6671" width="11.7109375" customWidth="1"/>
    <col min="6913" max="6913" width="2.7109375" customWidth="1"/>
    <col min="6914" max="6914" width="13" bestFit="1" customWidth="1"/>
    <col min="6915" max="6923" width="11.7109375" customWidth="1"/>
    <col min="6924" max="6924" width="15.5703125" bestFit="1" customWidth="1"/>
    <col min="6925" max="6925" width="5.7109375" customWidth="1"/>
    <col min="6926" max="6927" width="11.7109375" customWidth="1"/>
    <col min="7169" max="7169" width="2.7109375" customWidth="1"/>
    <col min="7170" max="7170" width="13" bestFit="1" customWidth="1"/>
    <col min="7171" max="7179" width="11.7109375" customWidth="1"/>
    <col min="7180" max="7180" width="15.5703125" bestFit="1" customWidth="1"/>
    <col min="7181" max="7181" width="5.7109375" customWidth="1"/>
    <col min="7182" max="7183" width="11.7109375" customWidth="1"/>
    <col min="7425" max="7425" width="2.7109375" customWidth="1"/>
    <col min="7426" max="7426" width="13" bestFit="1" customWidth="1"/>
    <col min="7427" max="7435" width="11.7109375" customWidth="1"/>
    <col min="7436" max="7436" width="15.5703125" bestFit="1" customWidth="1"/>
    <col min="7437" max="7437" width="5.7109375" customWidth="1"/>
    <col min="7438" max="7439" width="11.7109375" customWidth="1"/>
    <col min="7681" max="7681" width="2.7109375" customWidth="1"/>
    <col min="7682" max="7682" width="13" bestFit="1" customWidth="1"/>
    <col min="7683" max="7691" width="11.7109375" customWidth="1"/>
    <col min="7692" max="7692" width="15.5703125" bestFit="1" customWidth="1"/>
    <col min="7693" max="7693" width="5.7109375" customWidth="1"/>
    <col min="7694" max="7695" width="11.7109375" customWidth="1"/>
    <col min="7937" max="7937" width="2.7109375" customWidth="1"/>
    <col min="7938" max="7938" width="13" bestFit="1" customWidth="1"/>
    <col min="7939" max="7947" width="11.7109375" customWidth="1"/>
    <col min="7948" max="7948" width="15.5703125" bestFit="1" customWidth="1"/>
    <col min="7949" max="7949" width="5.7109375" customWidth="1"/>
    <col min="7950" max="7951" width="11.7109375" customWidth="1"/>
    <col min="8193" max="8193" width="2.7109375" customWidth="1"/>
    <col min="8194" max="8194" width="13" bestFit="1" customWidth="1"/>
    <col min="8195" max="8203" width="11.7109375" customWidth="1"/>
    <col min="8204" max="8204" width="15.5703125" bestFit="1" customWidth="1"/>
    <col min="8205" max="8205" width="5.7109375" customWidth="1"/>
    <col min="8206" max="8207" width="11.7109375" customWidth="1"/>
    <col min="8449" max="8449" width="2.7109375" customWidth="1"/>
    <col min="8450" max="8450" width="13" bestFit="1" customWidth="1"/>
    <col min="8451" max="8459" width="11.7109375" customWidth="1"/>
    <col min="8460" max="8460" width="15.5703125" bestFit="1" customWidth="1"/>
    <col min="8461" max="8461" width="5.7109375" customWidth="1"/>
    <col min="8462" max="8463" width="11.7109375" customWidth="1"/>
    <col min="8705" max="8705" width="2.7109375" customWidth="1"/>
    <col min="8706" max="8706" width="13" bestFit="1" customWidth="1"/>
    <col min="8707" max="8715" width="11.7109375" customWidth="1"/>
    <col min="8716" max="8716" width="15.5703125" bestFit="1" customWidth="1"/>
    <col min="8717" max="8717" width="5.7109375" customWidth="1"/>
    <col min="8718" max="8719" width="11.7109375" customWidth="1"/>
    <col min="8961" max="8961" width="2.7109375" customWidth="1"/>
    <col min="8962" max="8962" width="13" bestFit="1" customWidth="1"/>
    <col min="8963" max="8971" width="11.7109375" customWidth="1"/>
    <col min="8972" max="8972" width="15.5703125" bestFit="1" customWidth="1"/>
    <col min="8973" max="8973" width="5.7109375" customWidth="1"/>
    <col min="8974" max="8975" width="11.7109375" customWidth="1"/>
    <col min="9217" max="9217" width="2.7109375" customWidth="1"/>
    <col min="9218" max="9218" width="13" bestFit="1" customWidth="1"/>
    <col min="9219" max="9227" width="11.7109375" customWidth="1"/>
    <col min="9228" max="9228" width="15.5703125" bestFit="1" customWidth="1"/>
    <col min="9229" max="9229" width="5.7109375" customWidth="1"/>
    <col min="9230" max="9231" width="11.7109375" customWidth="1"/>
    <col min="9473" max="9473" width="2.7109375" customWidth="1"/>
    <col min="9474" max="9474" width="13" bestFit="1" customWidth="1"/>
    <col min="9475" max="9483" width="11.7109375" customWidth="1"/>
    <col min="9484" max="9484" width="15.5703125" bestFit="1" customWidth="1"/>
    <col min="9485" max="9485" width="5.7109375" customWidth="1"/>
    <col min="9486" max="9487" width="11.7109375" customWidth="1"/>
    <col min="9729" max="9729" width="2.7109375" customWidth="1"/>
    <col min="9730" max="9730" width="13" bestFit="1" customWidth="1"/>
    <col min="9731" max="9739" width="11.7109375" customWidth="1"/>
    <col min="9740" max="9740" width="15.5703125" bestFit="1" customWidth="1"/>
    <col min="9741" max="9741" width="5.7109375" customWidth="1"/>
    <col min="9742" max="9743" width="11.7109375" customWidth="1"/>
    <col min="9985" max="9985" width="2.7109375" customWidth="1"/>
    <col min="9986" max="9986" width="13" bestFit="1" customWidth="1"/>
    <col min="9987" max="9995" width="11.7109375" customWidth="1"/>
    <col min="9996" max="9996" width="15.5703125" bestFit="1" customWidth="1"/>
    <col min="9997" max="9997" width="5.7109375" customWidth="1"/>
    <col min="9998" max="9999" width="11.7109375" customWidth="1"/>
    <col min="10241" max="10241" width="2.7109375" customWidth="1"/>
    <col min="10242" max="10242" width="13" bestFit="1" customWidth="1"/>
    <col min="10243" max="10251" width="11.7109375" customWidth="1"/>
    <col min="10252" max="10252" width="15.5703125" bestFit="1" customWidth="1"/>
    <col min="10253" max="10253" width="5.7109375" customWidth="1"/>
    <col min="10254" max="10255" width="11.7109375" customWidth="1"/>
    <col min="10497" max="10497" width="2.7109375" customWidth="1"/>
    <col min="10498" max="10498" width="13" bestFit="1" customWidth="1"/>
    <col min="10499" max="10507" width="11.7109375" customWidth="1"/>
    <col min="10508" max="10508" width="15.5703125" bestFit="1" customWidth="1"/>
    <col min="10509" max="10509" width="5.7109375" customWidth="1"/>
    <col min="10510" max="10511" width="11.7109375" customWidth="1"/>
    <col min="10753" max="10753" width="2.7109375" customWidth="1"/>
    <col min="10754" max="10754" width="13" bestFit="1" customWidth="1"/>
    <col min="10755" max="10763" width="11.7109375" customWidth="1"/>
    <col min="10764" max="10764" width="15.5703125" bestFit="1" customWidth="1"/>
    <col min="10765" max="10765" width="5.7109375" customWidth="1"/>
    <col min="10766" max="10767" width="11.7109375" customWidth="1"/>
    <col min="11009" max="11009" width="2.7109375" customWidth="1"/>
    <col min="11010" max="11010" width="13" bestFit="1" customWidth="1"/>
    <col min="11011" max="11019" width="11.7109375" customWidth="1"/>
    <col min="11020" max="11020" width="15.5703125" bestFit="1" customWidth="1"/>
    <col min="11021" max="11021" width="5.7109375" customWidth="1"/>
    <col min="11022" max="11023" width="11.7109375" customWidth="1"/>
    <col min="11265" max="11265" width="2.7109375" customWidth="1"/>
    <col min="11266" max="11266" width="13" bestFit="1" customWidth="1"/>
    <col min="11267" max="11275" width="11.7109375" customWidth="1"/>
    <col min="11276" max="11276" width="15.5703125" bestFit="1" customWidth="1"/>
    <col min="11277" max="11277" width="5.7109375" customWidth="1"/>
    <col min="11278" max="11279" width="11.7109375" customWidth="1"/>
    <col min="11521" max="11521" width="2.7109375" customWidth="1"/>
    <col min="11522" max="11522" width="13" bestFit="1" customWidth="1"/>
    <col min="11523" max="11531" width="11.7109375" customWidth="1"/>
    <col min="11532" max="11532" width="15.5703125" bestFit="1" customWidth="1"/>
    <col min="11533" max="11533" width="5.7109375" customWidth="1"/>
    <col min="11534" max="11535" width="11.7109375" customWidth="1"/>
    <col min="11777" max="11777" width="2.7109375" customWidth="1"/>
    <col min="11778" max="11778" width="13" bestFit="1" customWidth="1"/>
    <col min="11779" max="11787" width="11.7109375" customWidth="1"/>
    <col min="11788" max="11788" width="15.5703125" bestFit="1" customWidth="1"/>
    <col min="11789" max="11789" width="5.7109375" customWidth="1"/>
    <col min="11790" max="11791" width="11.7109375" customWidth="1"/>
    <col min="12033" max="12033" width="2.7109375" customWidth="1"/>
    <col min="12034" max="12034" width="13" bestFit="1" customWidth="1"/>
    <col min="12035" max="12043" width="11.7109375" customWidth="1"/>
    <col min="12044" max="12044" width="15.5703125" bestFit="1" customWidth="1"/>
    <col min="12045" max="12045" width="5.7109375" customWidth="1"/>
    <col min="12046" max="12047" width="11.7109375" customWidth="1"/>
    <col min="12289" max="12289" width="2.7109375" customWidth="1"/>
    <col min="12290" max="12290" width="13" bestFit="1" customWidth="1"/>
    <col min="12291" max="12299" width="11.7109375" customWidth="1"/>
    <col min="12300" max="12300" width="15.5703125" bestFit="1" customWidth="1"/>
    <col min="12301" max="12301" width="5.7109375" customWidth="1"/>
    <col min="12302" max="12303" width="11.7109375" customWidth="1"/>
    <col min="12545" max="12545" width="2.7109375" customWidth="1"/>
    <col min="12546" max="12546" width="13" bestFit="1" customWidth="1"/>
    <col min="12547" max="12555" width="11.7109375" customWidth="1"/>
    <col min="12556" max="12556" width="15.5703125" bestFit="1" customWidth="1"/>
    <col min="12557" max="12557" width="5.7109375" customWidth="1"/>
    <col min="12558" max="12559" width="11.7109375" customWidth="1"/>
    <col min="12801" max="12801" width="2.7109375" customWidth="1"/>
    <col min="12802" max="12802" width="13" bestFit="1" customWidth="1"/>
    <col min="12803" max="12811" width="11.7109375" customWidth="1"/>
    <col min="12812" max="12812" width="15.5703125" bestFit="1" customWidth="1"/>
    <col min="12813" max="12813" width="5.7109375" customWidth="1"/>
    <col min="12814" max="12815" width="11.7109375" customWidth="1"/>
    <col min="13057" max="13057" width="2.7109375" customWidth="1"/>
    <col min="13058" max="13058" width="13" bestFit="1" customWidth="1"/>
    <col min="13059" max="13067" width="11.7109375" customWidth="1"/>
    <col min="13068" max="13068" width="15.5703125" bestFit="1" customWidth="1"/>
    <col min="13069" max="13069" width="5.7109375" customWidth="1"/>
    <col min="13070" max="13071" width="11.7109375" customWidth="1"/>
    <col min="13313" max="13313" width="2.7109375" customWidth="1"/>
    <col min="13314" max="13314" width="13" bestFit="1" customWidth="1"/>
    <col min="13315" max="13323" width="11.7109375" customWidth="1"/>
    <col min="13324" max="13324" width="15.5703125" bestFit="1" customWidth="1"/>
    <col min="13325" max="13325" width="5.7109375" customWidth="1"/>
    <col min="13326" max="13327" width="11.7109375" customWidth="1"/>
    <col min="13569" max="13569" width="2.7109375" customWidth="1"/>
    <col min="13570" max="13570" width="13" bestFit="1" customWidth="1"/>
    <col min="13571" max="13579" width="11.7109375" customWidth="1"/>
    <col min="13580" max="13580" width="15.5703125" bestFit="1" customWidth="1"/>
    <col min="13581" max="13581" width="5.7109375" customWidth="1"/>
    <col min="13582" max="13583" width="11.7109375" customWidth="1"/>
    <col min="13825" max="13825" width="2.7109375" customWidth="1"/>
    <col min="13826" max="13826" width="13" bestFit="1" customWidth="1"/>
    <col min="13827" max="13835" width="11.7109375" customWidth="1"/>
    <col min="13836" max="13836" width="15.5703125" bestFit="1" customWidth="1"/>
    <col min="13837" max="13837" width="5.7109375" customWidth="1"/>
    <col min="13838" max="13839" width="11.7109375" customWidth="1"/>
    <col min="14081" max="14081" width="2.7109375" customWidth="1"/>
    <col min="14082" max="14082" width="13" bestFit="1" customWidth="1"/>
    <col min="14083" max="14091" width="11.7109375" customWidth="1"/>
    <col min="14092" max="14092" width="15.5703125" bestFit="1" customWidth="1"/>
    <col min="14093" max="14093" width="5.7109375" customWidth="1"/>
    <col min="14094" max="14095" width="11.7109375" customWidth="1"/>
    <col min="14337" max="14337" width="2.7109375" customWidth="1"/>
    <col min="14338" max="14338" width="13" bestFit="1" customWidth="1"/>
    <col min="14339" max="14347" width="11.7109375" customWidth="1"/>
    <col min="14348" max="14348" width="15.5703125" bestFit="1" customWidth="1"/>
    <col min="14349" max="14349" width="5.7109375" customWidth="1"/>
    <col min="14350" max="14351" width="11.7109375" customWidth="1"/>
    <col min="14593" max="14593" width="2.7109375" customWidth="1"/>
    <col min="14594" max="14594" width="13" bestFit="1" customWidth="1"/>
    <col min="14595" max="14603" width="11.7109375" customWidth="1"/>
    <col min="14604" max="14604" width="15.5703125" bestFit="1" customWidth="1"/>
    <col min="14605" max="14605" width="5.7109375" customWidth="1"/>
    <col min="14606" max="14607" width="11.7109375" customWidth="1"/>
    <col min="14849" max="14849" width="2.7109375" customWidth="1"/>
    <col min="14850" max="14850" width="13" bestFit="1" customWidth="1"/>
    <col min="14851" max="14859" width="11.7109375" customWidth="1"/>
    <col min="14860" max="14860" width="15.5703125" bestFit="1" customWidth="1"/>
    <col min="14861" max="14861" width="5.7109375" customWidth="1"/>
    <col min="14862" max="14863" width="11.7109375" customWidth="1"/>
    <col min="15105" max="15105" width="2.7109375" customWidth="1"/>
    <col min="15106" max="15106" width="13" bestFit="1" customWidth="1"/>
    <col min="15107" max="15115" width="11.7109375" customWidth="1"/>
    <col min="15116" max="15116" width="15.5703125" bestFit="1" customWidth="1"/>
    <col min="15117" max="15117" width="5.7109375" customWidth="1"/>
    <col min="15118" max="15119" width="11.7109375" customWidth="1"/>
    <col min="15361" max="15361" width="2.7109375" customWidth="1"/>
    <col min="15362" max="15362" width="13" bestFit="1" customWidth="1"/>
    <col min="15363" max="15371" width="11.7109375" customWidth="1"/>
    <col min="15372" max="15372" width="15.5703125" bestFit="1" customWidth="1"/>
    <col min="15373" max="15373" width="5.7109375" customWidth="1"/>
    <col min="15374" max="15375" width="11.7109375" customWidth="1"/>
    <col min="15617" max="15617" width="2.7109375" customWidth="1"/>
    <col min="15618" max="15618" width="13" bestFit="1" customWidth="1"/>
    <col min="15619" max="15627" width="11.7109375" customWidth="1"/>
    <col min="15628" max="15628" width="15.5703125" bestFit="1" customWidth="1"/>
    <col min="15629" max="15629" width="5.7109375" customWidth="1"/>
    <col min="15630" max="15631" width="11.7109375" customWidth="1"/>
    <col min="15873" max="15873" width="2.7109375" customWidth="1"/>
    <col min="15874" max="15874" width="13" bestFit="1" customWidth="1"/>
    <col min="15875" max="15883" width="11.7109375" customWidth="1"/>
    <col min="15884" max="15884" width="15.5703125" bestFit="1" customWidth="1"/>
    <col min="15885" max="15885" width="5.7109375" customWidth="1"/>
    <col min="15886" max="15887" width="11.7109375" customWidth="1"/>
    <col min="16129" max="16129" width="2.7109375" customWidth="1"/>
    <col min="16130" max="16130" width="13" bestFit="1" customWidth="1"/>
    <col min="16131" max="16139" width="11.7109375" customWidth="1"/>
    <col min="16140" max="16140" width="15.5703125" bestFit="1" customWidth="1"/>
    <col min="16141" max="16141" width="5.7109375" customWidth="1"/>
    <col min="16142" max="16143" width="11.7109375" customWidth="1"/>
  </cols>
  <sheetData>
    <row r="1" spans="1:18" s="147" customFormat="1" ht="21" customHeight="1" x14ac:dyDescent="0.3">
      <c r="A1" s="146" t="s">
        <v>1275</v>
      </c>
      <c r="P1" s="146"/>
      <c r="Q1" s="146"/>
      <c r="R1" s="146"/>
    </row>
    <row r="25" spans="2:10" x14ac:dyDescent="0.25">
      <c r="B25" s="156" t="s">
        <v>1284</v>
      </c>
      <c r="C25" s="145" t="s">
        <v>1292</v>
      </c>
      <c r="D25" s="145"/>
      <c r="E25" s="145"/>
      <c r="F25" s="145"/>
      <c r="G25" s="145"/>
      <c r="H25" s="145"/>
      <c r="I25" s="145"/>
      <c r="J25" s="145"/>
    </row>
    <row r="38" spans="2:7" ht="18.75" x14ac:dyDescent="0.3">
      <c r="B38" s="112" t="s">
        <v>1224</v>
      </c>
    </row>
    <row r="39" spans="2:7" x14ac:dyDescent="0.25">
      <c r="B39" s="113" t="s">
        <v>1225</v>
      </c>
      <c r="C39" s="114" t="s">
        <v>1226</v>
      </c>
      <c r="D39" s="114" t="s">
        <v>1227</v>
      </c>
      <c r="E39" s="114" t="s">
        <v>1228</v>
      </c>
      <c r="F39" s="114" t="s">
        <v>1229</v>
      </c>
      <c r="G39" s="115" t="s">
        <v>1230</v>
      </c>
    </row>
    <row r="40" spans="2:7" x14ac:dyDescent="0.25">
      <c r="B40" s="116" t="s">
        <v>1231</v>
      </c>
      <c r="C40" s="117">
        <v>322</v>
      </c>
      <c r="D40" s="117">
        <v>330</v>
      </c>
      <c r="E40" s="117">
        <v>373</v>
      </c>
      <c r="F40" s="117">
        <v>362</v>
      </c>
      <c r="G40" s="118">
        <v>362</v>
      </c>
    </row>
    <row r="41" spans="2:7" x14ac:dyDescent="0.25">
      <c r="B41" s="116" t="s">
        <v>1232</v>
      </c>
      <c r="C41" s="117">
        <v>392</v>
      </c>
      <c r="D41" s="117">
        <v>446</v>
      </c>
      <c r="E41" s="117">
        <v>367</v>
      </c>
      <c r="F41" s="117">
        <v>346</v>
      </c>
      <c r="G41" s="118">
        <v>407</v>
      </c>
    </row>
    <row r="42" spans="2:7" x14ac:dyDescent="0.25">
      <c r="B42" s="116" t="s">
        <v>1233</v>
      </c>
      <c r="C42" s="117">
        <v>875</v>
      </c>
      <c r="D42" s="117">
        <v>804</v>
      </c>
      <c r="E42" s="117">
        <v>708</v>
      </c>
      <c r="F42" s="117">
        <v>820</v>
      </c>
      <c r="G42" s="118">
        <v>856</v>
      </c>
    </row>
    <row r="43" spans="2:7" x14ac:dyDescent="0.25">
      <c r="B43" s="116" t="s">
        <v>1234</v>
      </c>
      <c r="C43" s="117">
        <v>621</v>
      </c>
      <c r="D43" s="117">
        <v>848</v>
      </c>
      <c r="E43" s="117">
        <v>840</v>
      </c>
      <c r="F43" s="117">
        <v>847</v>
      </c>
      <c r="G43" s="118">
        <v>780</v>
      </c>
    </row>
    <row r="44" spans="2:7" x14ac:dyDescent="0.25">
      <c r="B44" s="116" t="s">
        <v>1235</v>
      </c>
      <c r="C44" s="117">
        <v>529</v>
      </c>
      <c r="D44" s="117">
        <v>678</v>
      </c>
      <c r="E44" s="117">
        <v>691</v>
      </c>
      <c r="F44" s="117">
        <v>599</v>
      </c>
      <c r="G44" s="118">
        <v>522</v>
      </c>
    </row>
    <row r="45" spans="2:7" x14ac:dyDescent="0.25">
      <c r="B45" s="116" t="s">
        <v>1236</v>
      </c>
      <c r="C45" s="117">
        <v>110</v>
      </c>
      <c r="D45" s="117">
        <v>377</v>
      </c>
      <c r="E45" s="117">
        <v>131</v>
      </c>
      <c r="F45" s="117">
        <v>396</v>
      </c>
      <c r="G45" s="118">
        <v>342</v>
      </c>
    </row>
    <row r="46" spans="2:7" x14ac:dyDescent="0.25">
      <c r="B46" s="116" t="s">
        <v>1237</v>
      </c>
      <c r="C46" s="117">
        <v>553</v>
      </c>
      <c r="D46" s="117">
        <v>967</v>
      </c>
      <c r="E46" s="117">
        <v>942</v>
      </c>
      <c r="F46" s="117">
        <v>995</v>
      </c>
      <c r="G46" s="118">
        <v>956</v>
      </c>
    </row>
    <row r="47" spans="2:7" x14ac:dyDescent="0.25">
      <c r="B47" s="116" t="s">
        <v>1238</v>
      </c>
      <c r="C47" s="117">
        <v>210</v>
      </c>
      <c r="D47" s="117">
        <v>234</v>
      </c>
      <c r="E47" s="117">
        <v>224</v>
      </c>
      <c r="F47" s="117">
        <v>292</v>
      </c>
      <c r="G47" s="118">
        <v>239</v>
      </c>
    </row>
    <row r="48" spans="2:7" x14ac:dyDescent="0.25">
      <c r="B48" s="116" t="s">
        <v>1239</v>
      </c>
      <c r="C48" s="117">
        <v>119</v>
      </c>
      <c r="D48" s="117">
        <v>103</v>
      </c>
      <c r="E48" s="117">
        <v>272</v>
      </c>
      <c r="F48" s="117">
        <v>204</v>
      </c>
      <c r="G48" s="118">
        <v>144</v>
      </c>
    </row>
    <row r="49" spans="2:16" x14ac:dyDescent="0.25">
      <c r="B49" s="119" t="s">
        <v>1240</v>
      </c>
      <c r="C49" s="120">
        <v>843</v>
      </c>
      <c r="D49" s="120">
        <v>926</v>
      </c>
      <c r="E49" s="120">
        <v>819</v>
      </c>
      <c r="F49" s="120">
        <v>945</v>
      </c>
      <c r="G49" s="121">
        <v>893</v>
      </c>
    </row>
    <row r="52" spans="2:16" s="123" customFormat="1" ht="18.75" x14ac:dyDescent="0.3">
      <c r="B52" s="122" t="s">
        <v>1241</v>
      </c>
    </row>
    <row r="54" spans="2:16" ht="18.75" x14ac:dyDescent="0.3">
      <c r="B54" s="112" t="s">
        <v>1242</v>
      </c>
      <c r="N54" s="112" t="s">
        <v>1243</v>
      </c>
      <c r="O54" s="124"/>
      <c r="P54" s="124"/>
    </row>
    <row r="55" spans="2:16" x14ac:dyDescent="0.25">
      <c r="B55" s="113" t="s">
        <v>1225</v>
      </c>
      <c r="C55" s="125" t="s">
        <v>1244</v>
      </c>
      <c r="D55" s="114" t="s">
        <v>1226</v>
      </c>
      <c r="E55" s="114" t="s">
        <v>1227</v>
      </c>
      <c r="F55" s="114" t="s">
        <v>1228</v>
      </c>
      <c r="G55" s="114" t="s">
        <v>1229</v>
      </c>
      <c r="H55" s="115" t="s">
        <v>1230</v>
      </c>
      <c r="I55" s="125" t="s">
        <v>1110</v>
      </c>
      <c r="J55" s="125" t="s">
        <v>1112</v>
      </c>
      <c r="K55" s="126" t="s">
        <v>1245</v>
      </c>
      <c r="L55" s="127" t="s">
        <v>1246</v>
      </c>
      <c r="N55" s="128" t="s">
        <v>1247</v>
      </c>
      <c r="O55" s="125" t="s">
        <v>1248</v>
      </c>
      <c r="P55" s="129" t="s">
        <v>1249</v>
      </c>
    </row>
    <row r="56" spans="2:16" x14ac:dyDescent="0.25">
      <c r="B56" s="116" t="s">
        <v>1233</v>
      </c>
      <c r="C56" s="130">
        <f>ROW()-ROW($C$55)</f>
        <v>1</v>
      </c>
      <c r="D56" s="117">
        <v>875</v>
      </c>
      <c r="E56" s="117">
        <v>804</v>
      </c>
      <c r="F56" s="117">
        <v>708</v>
      </c>
      <c r="G56" s="117">
        <v>820</v>
      </c>
      <c r="H56" s="118">
        <v>856</v>
      </c>
      <c r="I56" s="117">
        <f t="shared" ref="I56:I65" si="0">MIN(D56:H56)</f>
        <v>708</v>
      </c>
      <c r="J56" s="117">
        <f t="shared" ref="J56:J65" si="1">MAX(D56:H56)</f>
        <v>875</v>
      </c>
      <c r="K56" s="131">
        <v>0</v>
      </c>
      <c r="L56" s="132">
        <f t="shared" ref="L56:L65" si="2">D56</f>
        <v>875</v>
      </c>
      <c r="N56" s="133" t="s">
        <v>1250</v>
      </c>
      <c r="O56" s="130">
        <v>1</v>
      </c>
      <c r="P56" s="134">
        <f>VLOOKUP(O56,$C$56:$J$65,MATCH($I$55,$C$55:$J$55,0),FALSE)</f>
        <v>708</v>
      </c>
    </row>
    <row r="57" spans="2:16" x14ac:dyDescent="0.25">
      <c r="B57" s="116" t="s">
        <v>1240</v>
      </c>
      <c r="C57" s="130">
        <f t="shared" ref="C57:C65" si="3">ROW()-ROW($C$55)</f>
        <v>2</v>
      </c>
      <c r="D57" s="117">
        <v>843</v>
      </c>
      <c r="E57" s="117">
        <v>926</v>
      </c>
      <c r="F57" s="117">
        <v>819</v>
      </c>
      <c r="G57" s="117">
        <v>945</v>
      </c>
      <c r="H57" s="118">
        <v>893</v>
      </c>
      <c r="I57" s="117">
        <f t="shared" si="0"/>
        <v>819</v>
      </c>
      <c r="J57" s="117">
        <f t="shared" si="1"/>
        <v>945</v>
      </c>
      <c r="K57" s="131">
        <v>0</v>
      </c>
      <c r="L57" s="132">
        <f t="shared" si="2"/>
        <v>843</v>
      </c>
      <c r="N57" s="133" t="s">
        <v>1251</v>
      </c>
      <c r="O57" s="130">
        <v>1</v>
      </c>
      <c r="P57" s="134">
        <f>VLOOKUP(O57,$C$56:$J$65,MATCH($J$55,$C$55:$J$55,0),FALSE)</f>
        <v>875</v>
      </c>
    </row>
    <row r="58" spans="2:16" x14ac:dyDescent="0.25">
      <c r="B58" s="116" t="s">
        <v>1234</v>
      </c>
      <c r="C58" s="130">
        <f t="shared" si="3"/>
        <v>3</v>
      </c>
      <c r="D58" s="117">
        <v>621</v>
      </c>
      <c r="E58" s="117">
        <v>848</v>
      </c>
      <c r="F58" s="117">
        <v>840</v>
      </c>
      <c r="G58" s="117">
        <v>847</v>
      </c>
      <c r="H58" s="118">
        <v>780</v>
      </c>
      <c r="I58" s="117">
        <f t="shared" si="0"/>
        <v>621</v>
      </c>
      <c r="J58" s="117">
        <f t="shared" si="1"/>
        <v>848</v>
      </c>
      <c r="K58" s="131">
        <v>0</v>
      </c>
      <c r="L58" s="132">
        <f t="shared" si="2"/>
        <v>621</v>
      </c>
      <c r="N58" s="133" t="s">
        <v>1252</v>
      </c>
      <c r="O58" s="130"/>
      <c r="P58" s="134"/>
    </row>
    <row r="59" spans="2:16" x14ac:dyDescent="0.25">
      <c r="B59" s="116" t="s">
        <v>1237</v>
      </c>
      <c r="C59" s="130">
        <f t="shared" si="3"/>
        <v>4</v>
      </c>
      <c r="D59" s="117">
        <v>553</v>
      </c>
      <c r="E59" s="117">
        <v>967</v>
      </c>
      <c r="F59" s="117">
        <v>942</v>
      </c>
      <c r="G59" s="117">
        <v>995</v>
      </c>
      <c r="H59" s="118">
        <v>956</v>
      </c>
      <c r="I59" s="117">
        <f t="shared" si="0"/>
        <v>553</v>
      </c>
      <c r="J59" s="117">
        <f t="shared" si="1"/>
        <v>995</v>
      </c>
      <c r="K59" s="131">
        <v>0</v>
      </c>
      <c r="L59" s="132">
        <f t="shared" si="2"/>
        <v>553</v>
      </c>
      <c r="N59" s="133" t="s">
        <v>1250</v>
      </c>
      <c r="O59" s="130">
        <f>O56+1</f>
        <v>2</v>
      </c>
      <c r="P59" s="134">
        <f>VLOOKUP(O59,$C$56:$J$65,MATCH($I$55,$C$55:$J$55,0),FALSE)</f>
        <v>819</v>
      </c>
    </row>
    <row r="60" spans="2:16" x14ac:dyDescent="0.25">
      <c r="B60" s="116" t="s">
        <v>1235</v>
      </c>
      <c r="C60" s="130">
        <f t="shared" si="3"/>
        <v>5</v>
      </c>
      <c r="D60" s="117">
        <v>529</v>
      </c>
      <c r="E60" s="117">
        <v>678</v>
      </c>
      <c r="F60" s="117">
        <v>691</v>
      </c>
      <c r="G60" s="117">
        <v>599</v>
      </c>
      <c r="H60" s="118">
        <v>522</v>
      </c>
      <c r="I60" s="117">
        <f t="shared" si="0"/>
        <v>522</v>
      </c>
      <c r="J60" s="117">
        <f t="shared" si="1"/>
        <v>691</v>
      </c>
      <c r="K60" s="131">
        <v>0</v>
      </c>
      <c r="L60" s="132">
        <f t="shared" si="2"/>
        <v>529</v>
      </c>
      <c r="N60" s="133" t="s">
        <v>1251</v>
      </c>
      <c r="O60" s="130">
        <f>O57+1</f>
        <v>2</v>
      </c>
      <c r="P60" s="134">
        <f>VLOOKUP(O60,$C$56:$J$65,MATCH($J$55,$C$55:$J$55,0),FALSE)</f>
        <v>945</v>
      </c>
    </row>
    <row r="61" spans="2:16" x14ac:dyDescent="0.25">
      <c r="B61" s="116" t="s">
        <v>1232</v>
      </c>
      <c r="C61" s="130">
        <f t="shared" si="3"/>
        <v>6</v>
      </c>
      <c r="D61" s="117">
        <v>392</v>
      </c>
      <c r="E61" s="117">
        <v>446</v>
      </c>
      <c r="F61" s="117">
        <v>367</v>
      </c>
      <c r="G61" s="117">
        <v>346</v>
      </c>
      <c r="H61" s="118">
        <v>407</v>
      </c>
      <c r="I61" s="117">
        <f t="shared" si="0"/>
        <v>346</v>
      </c>
      <c r="J61" s="117">
        <f t="shared" si="1"/>
        <v>446</v>
      </c>
      <c r="K61" s="131">
        <v>0</v>
      </c>
      <c r="L61" s="132">
        <f t="shared" si="2"/>
        <v>392</v>
      </c>
      <c r="N61" s="133" t="s">
        <v>1252</v>
      </c>
      <c r="O61" s="130"/>
      <c r="P61" s="134"/>
    </row>
    <row r="62" spans="2:16" x14ac:dyDescent="0.25">
      <c r="B62" s="116" t="s">
        <v>1231</v>
      </c>
      <c r="C62" s="130">
        <f t="shared" si="3"/>
        <v>7</v>
      </c>
      <c r="D62" s="117">
        <v>322</v>
      </c>
      <c r="E62" s="117">
        <v>330</v>
      </c>
      <c r="F62" s="117">
        <v>373</v>
      </c>
      <c r="G62" s="117">
        <v>362</v>
      </c>
      <c r="H62" s="118">
        <v>362</v>
      </c>
      <c r="I62" s="117">
        <f t="shared" si="0"/>
        <v>322</v>
      </c>
      <c r="J62" s="117">
        <f t="shared" si="1"/>
        <v>373</v>
      </c>
      <c r="K62" s="131">
        <v>0</v>
      </c>
      <c r="L62" s="132">
        <f t="shared" si="2"/>
        <v>322</v>
      </c>
      <c r="N62" s="133" t="s">
        <v>1250</v>
      </c>
      <c r="O62" s="130">
        <f>O59+1</f>
        <v>3</v>
      </c>
      <c r="P62" s="134">
        <f>VLOOKUP(O62,$C$56:$J$65,MATCH($I$55,$C$55:$J$55,0),FALSE)</f>
        <v>621</v>
      </c>
    </row>
    <row r="63" spans="2:16" x14ac:dyDescent="0.25">
      <c r="B63" s="116" t="s">
        <v>1238</v>
      </c>
      <c r="C63" s="130">
        <f t="shared" si="3"/>
        <v>8</v>
      </c>
      <c r="D63" s="117">
        <v>210</v>
      </c>
      <c r="E63" s="117">
        <v>234</v>
      </c>
      <c r="F63" s="117">
        <v>224</v>
      </c>
      <c r="G63" s="117">
        <v>292</v>
      </c>
      <c r="H63" s="118">
        <v>239</v>
      </c>
      <c r="I63" s="117">
        <f t="shared" si="0"/>
        <v>210</v>
      </c>
      <c r="J63" s="117">
        <f t="shared" si="1"/>
        <v>292</v>
      </c>
      <c r="K63" s="131">
        <v>0</v>
      </c>
      <c r="L63" s="132">
        <f t="shared" si="2"/>
        <v>210</v>
      </c>
      <c r="N63" s="133" t="s">
        <v>1251</v>
      </c>
      <c r="O63" s="130">
        <f>O60+1</f>
        <v>3</v>
      </c>
      <c r="P63" s="134">
        <f>VLOOKUP(O63,$C$56:$J$65,MATCH($J$55,$C$55:$J$55,0),FALSE)</f>
        <v>848</v>
      </c>
    </row>
    <row r="64" spans="2:16" x14ac:dyDescent="0.25">
      <c r="B64" s="116" t="s">
        <v>1239</v>
      </c>
      <c r="C64" s="130">
        <f t="shared" si="3"/>
        <v>9</v>
      </c>
      <c r="D64" s="117">
        <v>119</v>
      </c>
      <c r="E64" s="117">
        <v>103</v>
      </c>
      <c r="F64" s="117">
        <v>272</v>
      </c>
      <c r="G64" s="117">
        <v>204</v>
      </c>
      <c r="H64" s="118">
        <v>144</v>
      </c>
      <c r="I64" s="117">
        <f t="shared" si="0"/>
        <v>103</v>
      </c>
      <c r="J64" s="117">
        <f t="shared" si="1"/>
        <v>272</v>
      </c>
      <c r="K64" s="131">
        <v>0</v>
      </c>
      <c r="L64" s="132">
        <f t="shared" si="2"/>
        <v>119</v>
      </c>
      <c r="N64" s="133" t="s">
        <v>1252</v>
      </c>
      <c r="O64" s="130"/>
      <c r="P64" s="134"/>
    </row>
    <row r="65" spans="2:16" x14ac:dyDescent="0.25">
      <c r="B65" s="135" t="s">
        <v>1236</v>
      </c>
      <c r="C65" s="136">
        <f t="shared" si="3"/>
        <v>10</v>
      </c>
      <c r="D65" s="137">
        <v>110</v>
      </c>
      <c r="E65" s="137">
        <v>377</v>
      </c>
      <c r="F65" s="137">
        <v>131</v>
      </c>
      <c r="G65" s="137">
        <v>396</v>
      </c>
      <c r="H65" s="138">
        <v>342</v>
      </c>
      <c r="I65" s="137">
        <f t="shared" si="0"/>
        <v>110</v>
      </c>
      <c r="J65" s="137">
        <f t="shared" si="1"/>
        <v>396</v>
      </c>
      <c r="K65" s="139">
        <v>0</v>
      </c>
      <c r="L65" s="140">
        <f t="shared" si="2"/>
        <v>110</v>
      </c>
      <c r="N65" s="133" t="s">
        <v>1250</v>
      </c>
      <c r="O65" s="130">
        <f>O62+1</f>
        <v>4</v>
      </c>
      <c r="P65" s="134">
        <f>VLOOKUP(O65,$C$56:$J$65,MATCH($I$55,$C$55:$J$55,0),FALSE)</f>
        <v>553</v>
      </c>
    </row>
    <row r="66" spans="2:16" x14ac:dyDescent="0.25">
      <c r="N66" s="133" t="s">
        <v>1251</v>
      </c>
      <c r="O66" s="130">
        <f>O63+1</f>
        <v>4</v>
      </c>
      <c r="P66" s="134">
        <f>VLOOKUP(O66,$C$56:$J$65,MATCH($J$55,$C$55:$J$55,0),FALSE)</f>
        <v>995</v>
      </c>
    </row>
    <row r="67" spans="2:16" x14ac:dyDescent="0.25">
      <c r="N67" s="133" t="s">
        <v>1252</v>
      </c>
      <c r="O67" s="130"/>
      <c r="P67" s="134"/>
    </row>
    <row r="68" spans="2:16" x14ac:dyDescent="0.25">
      <c r="N68" s="133" t="s">
        <v>1250</v>
      </c>
      <c r="O68" s="130">
        <f>O65+1</f>
        <v>5</v>
      </c>
      <c r="P68" s="134">
        <f>VLOOKUP(O68,$C$56:$J$65,MATCH($I$55,$C$55:$J$55,0),FALSE)</f>
        <v>522</v>
      </c>
    </row>
    <row r="69" spans="2:16" x14ac:dyDescent="0.25">
      <c r="N69" s="133" t="s">
        <v>1251</v>
      </c>
      <c r="O69" s="130">
        <f>O66+1</f>
        <v>5</v>
      </c>
      <c r="P69" s="134">
        <f>VLOOKUP(O69,$C$56:$J$65,MATCH($J$55,$C$55:$J$55,0),FALSE)</f>
        <v>691</v>
      </c>
    </row>
    <row r="70" spans="2:16" x14ac:dyDescent="0.25">
      <c r="N70" s="133" t="s">
        <v>1252</v>
      </c>
      <c r="O70" s="130"/>
      <c r="P70" s="134"/>
    </row>
    <row r="71" spans="2:16" x14ac:dyDescent="0.25">
      <c r="N71" s="133" t="s">
        <v>1250</v>
      </c>
      <c r="O71" s="130">
        <f>O68+1</f>
        <v>6</v>
      </c>
      <c r="P71" s="134">
        <f>VLOOKUP(O71,$C$56:$J$65,MATCH($I$55,$C$55:$J$55,0),FALSE)</f>
        <v>346</v>
      </c>
    </row>
    <row r="72" spans="2:16" x14ac:dyDescent="0.25">
      <c r="N72" s="133" t="s">
        <v>1251</v>
      </c>
      <c r="O72" s="130">
        <f>O69+1</f>
        <v>6</v>
      </c>
      <c r="P72" s="134">
        <f>VLOOKUP(O72,$C$56:$J$65,MATCH($J$55,$C$55:$J$55,0),FALSE)</f>
        <v>446</v>
      </c>
    </row>
    <row r="73" spans="2:16" x14ac:dyDescent="0.25">
      <c r="N73" s="133" t="s">
        <v>1252</v>
      </c>
      <c r="O73" s="130"/>
      <c r="P73" s="134"/>
    </row>
    <row r="74" spans="2:16" x14ac:dyDescent="0.25">
      <c r="N74" s="133" t="s">
        <v>1250</v>
      </c>
      <c r="O74" s="130">
        <f>O71+1</f>
        <v>7</v>
      </c>
      <c r="P74" s="134">
        <f>VLOOKUP(O74,$C$56:$J$65,MATCH($I$55,$C$55:$J$55,0),FALSE)</f>
        <v>322</v>
      </c>
    </row>
    <row r="75" spans="2:16" x14ac:dyDescent="0.25">
      <c r="N75" s="133" t="s">
        <v>1251</v>
      </c>
      <c r="O75" s="130">
        <f>O72+1</f>
        <v>7</v>
      </c>
      <c r="P75" s="134">
        <f>VLOOKUP(O75,$C$56:$J$65,MATCH($J$55,$C$55:$J$55,0),FALSE)</f>
        <v>373</v>
      </c>
    </row>
    <row r="76" spans="2:16" x14ac:dyDescent="0.25">
      <c r="N76" s="133" t="s">
        <v>1252</v>
      </c>
      <c r="O76" s="130"/>
      <c r="P76" s="134"/>
    </row>
    <row r="77" spans="2:16" x14ac:dyDescent="0.25">
      <c r="N77" s="133" t="s">
        <v>1250</v>
      </c>
      <c r="O77" s="130">
        <f>O74+1</f>
        <v>8</v>
      </c>
      <c r="P77" s="134">
        <f>VLOOKUP(O77,$C$56:$J$65,MATCH($I$55,$C$55:$J$55,0),FALSE)</f>
        <v>210</v>
      </c>
    </row>
    <row r="78" spans="2:16" x14ac:dyDescent="0.25">
      <c r="N78" s="133" t="s">
        <v>1251</v>
      </c>
      <c r="O78" s="130">
        <f>O75+1</f>
        <v>8</v>
      </c>
      <c r="P78" s="134">
        <f>VLOOKUP(O78,$C$56:$J$65,MATCH($J$55,$C$55:$J$55,0),FALSE)</f>
        <v>292</v>
      </c>
    </row>
    <row r="79" spans="2:16" x14ac:dyDescent="0.25">
      <c r="N79" s="133" t="s">
        <v>1252</v>
      </c>
      <c r="O79" s="130"/>
      <c r="P79" s="134"/>
    </row>
    <row r="80" spans="2:16" x14ac:dyDescent="0.25">
      <c r="N80" s="133" t="s">
        <v>1250</v>
      </c>
      <c r="O80" s="130">
        <f>O77+1</f>
        <v>9</v>
      </c>
      <c r="P80" s="134">
        <f>VLOOKUP(O80,$C$56:$J$65,MATCH($I$55,$C$55:$J$55,0),FALSE)</f>
        <v>103</v>
      </c>
    </row>
    <row r="81" spans="2:16" x14ac:dyDescent="0.25">
      <c r="N81" s="133" t="s">
        <v>1251</v>
      </c>
      <c r="O81" s="130">
        <f>O78+1</f>
        <v>9</v>
      </c>
      <c r="P81" s="134">
        <f>VLOOKUP(O81,$C$56:$J$65,MATCH($J$55,$C$55:$J$55,0),FALSE)</f>
        <v>272</v>
      </c>
    </row>
    <row r="82" spans="2:16" x14ac:dyDescent="0.25">
      <c r="N82" s="133" t="s">
        <v>1252</v>
      </c>
      <c r="O82" s="130"/>
      <c r="P82" s="134"/>
    </row>
    <row r="83" spans="2:16" x14ac:dyDescent="0.25">
      <c r="N83" s="133" t="s">
        <v>1250</v>
      </c>
      <c r="O83" s="130">
        <f>O80+1</f>
        <v>10</v>
      </c>
      <c r="P83" s="134">
        <f>VLOOKUP(O83,$C$56:$J$65,MATCH($I$55,$C$55:$J$55,0),FALSE)</f>
        <v>110</v>
      </c>
    </row>
    <row r="84" spans="2:16" x14ac:dyDescent="0.25">
      <c r="N84" s="133" t="s">
        <v>1251</v>
      </c>
      <c r="O84" s="130">
        <f>O81+1</f>
        <v>10</v>
      </c>
      <c r="P84" s="134">
        <f>VLOOKUP(O84,$C$56:$J$65,MATCH($J$55,$C$55:$J$55,0),FALSE)</f>
        <v>396</v>
      </c>
    </row>
    <row r="85" spans="2:16" x14ac:dyDescent="0.25">
      <c r="N85" s="141" t="s">
        <v>1252</v>
      </c>
      <c r="O85" s="142"/>
      <c r="P85" s="143"/>
    </row>
    <row r="88" spans="2:16" s="123" customFormat="1" ht="18.75" x14ac:dyDescent="0.3">
      <c r="B88" s="122" t="s">
        <v>1253</v>
      </c>
    </row>
    <row r="106" spans="2:2" s="123" customFormat="1" ht="18.75" x14ac:dyDescent="0.3">
      <c r="B106" s="122" t="s">
        <v>1254</v>
      </c>
    </row>
    <row r="125" spans="2:2" s="123" customFormat="1" ht="18.75" x14ac:dyDescent="0.3">
      <c r="B125" s="122" t="s">
        <v>1255</v>
      </c>
    </row>
    <row r="146" spans="2:10" s="123" customFormat="1" ht="18.75" x14ac:dyDescent="0.3">
      <c r="B146" s="122" t="s">
        <v>1256</v>
      </c>
    </row>
    <row r="157" spans="2:10" x14ac:dyDescent="0.25">
      <c r="J157" t="s">
        <v>1257</v>
      </c>
    </row>
    <row r="158" spans="2:10" x14ac:dyDescent="0.25">
      <c r="J158" s="144" t="s">
        <v>1258</v>
      </c>
    </row>
    <row r="166" spans="2:2" s="123" customFormat="1" ht="18.75" x14ac:dyDescent="0.3">
      <c r="B166" s="122" t="s">
        <v>1259</v>
      </c>
    </row>
    <row r="187" spans="2:3" s="123" customFormat="1" ht="18.75" x14ac:dyDescent="0.3">
      <c r="B187" s="122" t="s">
        <v>1260</v>
      </c>
    </row>
    <row r="189" spans="2:3" x14ac:dyDescent="0.25">
      <c r="B189" t="s">
        <v>1261</v>
      </c>
    </row>
    <row r="190" spans="2:3" x14ac:dyDescent="0.25">
      <c r="B190" t="s">
        <v>1262</v>
      </c>
      <c r="C190" s="145" t="s">
        <v>1263</v>
      </c>
    </row>
    <row r="191" spans="2:3" x14ac:dyDescent="0.25">
      <c r="B191" t="s">
        <v>1264</v>
      </c>
      <c r="C191" s="145" t="s">
        <v>1265</v>
      </c>
    </row>
  </sheetData>
  <hyperlinks>
    <hyperlink ref="J158" r:id="rId1" xr:uid="{ABACD4C6-A15E-470A-A693-AE983343B709}"/>
    <hyperlink ref="C190" r:id="rId2" xr:uid="{A30E8E1F-7185-4CC0-9444-45F3AB42DBC4}"/>
    <hyperlink ref="C191" r:id="rId3" xr:uid="{3FD035A4-9816-4BAD-B305-855AFF346DEF}"/>
    <hyperlink ref="C25" r:id="rId4" xr:uid="{3386321B-35E5-404E-9DFF-E12E1F5BC2F4}"/>
    <hyperlink ref="C25:J25" r:id="rId5" display="https://www.excelcampus.com/charts/comparative-distribution-chart-histogram-box-plot-alternative/" xr:uid="{B9A74CF6-79E6-4A52-90E4-E9630F202CA3}"/>
  </hyperlinks>
  <pageMargins left="0.7" right="0.7" top="0.75" bottom="0.75" header="0.3" footer="0.3"/>
  <pageSetup orientation="portrait" r:id="rId6"/>
  <drawing r:id="rId7"/>
  <legacyDrawing r:id="rId8"/>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3A1C7-777A-4B9C-9C32-244AF437D5BB}">
  <sheetPr codeName="Sheet8">
    <tabColor theme="1"/>
  </sheetPr>
  <dimension ref="A1"/>
  <sheetViews>
    <sheetView workbookViewId="0"/>
  </sheetViews>
  <sheetFormatPr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5A06C-0C3A-422A-87DC-D8D4F02C99D4}">
  <sheetPr codeName="Sheet9"/>
  <dimension ref="A1:E11"/>
  <sheetViews>
    <sheetView workbookViewId="0">
      <selection activeCell="E1" sqref="E1"/>
    </sheetView>
  </sheetViews>
  <sheetFormatPr defaultRowHeight="15" x14ac:dyDescent="0.25"/>
  <cols>
    <col min="1" max="1" width="12.5703125" bestFit="1" customWidth="1"/>
    <col min="2" max="2" width="14.85546875" bestFit="1" customWidth="1"/>
  </cols>
  <sheetData>
    <row r="1" spans="1:5" x14ac:dyDescent="0.25">
      <c r="A1" s="19" t="s">
        <v>17</v>
      </c>
      <c r="B1" t="s">
        <v>19</v>
      </c>
      <c r="D1" t="str">
        <f>IF(LEFT(B1,1)="(","",": "&amp;B1)</f>
        <v>: North</v>
      </c>
      <c r="E1" t="str">
        <f>"Annual Revenue Trend - Region: "&amp;SUBSTITUTE(B1,"Items","Regions")</f>
        <v>Annual Revenue Trend - Region: North</v>
      </c>
    </row>
    <row r="3" spans="1:5" x14ac:dyDescent="0.25">
      <c r="A3" s="19" t="s">
        <v>23</v>
      </c>
      <c r="B3" t="s">
        <v>24</v>
      </c>
    </row>
    <row r="4" spans="1:5" x14ac:dyDescent="0.25">
      <c r="A4" s="17">
        <v>2011</v>
      </c>
      <c r="B4" s="18">
        <v>148948</v>
      </c>
    </row>
    <row r="5" spans="1:5" x14ac:dyDescent="0.25">
      <c r="A5" s="17">
        <v>2012</v>
      </c>
      <c r="B5" s="18">
        <v>198068</v>
      </c>
    </row>
    <row r="6" spans="1:5" x14ac:dyDescent="0.25">
      <c r="A6" s="17">
        <v>2013</v>
      </c>
      <c r="B6" s="18">
        <v>176858</v>
      </c>
    </row>
    <row r="7" spans="1:5" x14ac:dyDescent="0.25">
      <c r="A7" s="17">
        <v>2014</v>
      </c>
      <c r="B7" s="18">
        <v>121785</v>
      </c>
    </row>
    <row r="8" spans="1:5" x14ac:dyDescent="0.25">
      <c r="A8" s="17">
        <v>2015</v>
      </c>
      <c r="B8" s="18">
        <v>102733</v>
      </c>
    </row>
    <row r="9" spans="1:5" x14ac:dyDescent="0.25">
      <c r="A9" s="17">
        <v>2016</v>
      </c>
      <c r="B9" s="18">
        <v>153815</v>
      </c>
    </row>
    <row r="10" spans="1:5" x14ac:dyDescent="0.25">
      <c r="A10" s="17">
        <v>2017</v>
      </c>
      <c r="B10" s="18">
        <v>206496</v>
      </c>
    </row>
    <row r="11" spans="1:5" x14ac:dyDescent="0.25">
      <c r="A11" s="17" t="s">
        <v>25</v>
      </c>
      <c r="B11" s="18">
        <v>1108703</v>
      </c>
    </row>
  </sheetData>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073D0-0229-432F-BAF2-E0A18F87F66F}">
  <sheetPr codeName="Sheet10"/>
  <dimension ref="A1:C29"/>
  <sheetViews>
    <sheetView workbookViewId="0">
      <selection activeCell="B3" sqref="B3"/>
    </sheetView>
  </sheetViews>
  <sheetFormatPr defaultRowHeight="15" x14ac:dyDescent="0.25"/>
  <cols>
    <col min="2" max="2" width="9.28515625" customWidth="1"/>
    <col min="3" max="3" width="12.140625" customWidth="1"/>
  </cols>
  <sheetData>
    <row r="1" spans="1:3" x14ac:dyDescent="0.25">
      <c r="A1" t="s">
        <v>3</v>
      </c>
      <c r="B1" t="s">
        <v>17</v>
      </c>
      <c r="C1" t="s">
        <v>18</v>
      </c>
    </row>
    <row r="2" spans="1:3" x14ac:dyDescent="0.25">
      <c r="A2">
        <v>2011</v>
      </c>
      <c r="B2" t="s">
        <v>19</v>
      </c>
      <c r="C2" s="16">
        <v>148948</v>
      </c>
    </row>
    <row r="3" spans="1:3" x14ac:dyDescent="0.25">
      <c r="A3">
        <v>2012</v>
      </c>
      <c r="B3" t="s">
        <v>19</v>
      </c>
      <c r="C3" s="16">
        <v>198068</v>
      </c>
    </row>
    <row r="4" spans="1:3" x14ac:dyDescent="0.25">
      <c r="A4">
        <v>2013</v>
      </c>
      <c r="B4" t="s">
        <v>19</v>
      </c>
      <c r="C4" s="16">
        <v>176858</v>
      </c>
    </row>
    <row r="5" spans="1:3" x14ac:dyDescent="0.25">
      <c r="A5">
        <v>2014</v>
      </c>
      <c r="B5" t="s">
        <v>19</v>
      </c>
      <c r="C5" s="16">
        <v>121785</v>
      </c>
    </row>
    <row r="6" spans="1:3" x14ac:dyDescent="0.25">
      <c r="A6">
        <v>2015</v>
      </c>
      <c r="B6" t="s">
        <v>19</v>
      </c>
      <c r="C6" s="16">
        <v>102733</v>
      </c>
    </row>
    <row r="7" spans="1:3" x14ac:dyDescent="0.25">
      <c r="A7">
        <v>2016</v>
      </c>
      <c r="B7" t="s">
        <v>19</v>
      </c>
      <c r="C7" s="16">
        <v>153815</v>
      </c>
    </row>
    <row r="8" spans="1:3" x14ac:dyDescent="0.25">
      <c r="A8">
        <v>2017</v>
      </c>
      <c r="B8" t="s">
        <v>19</v>
      </c>
      <c r="C8" s="16">
        <v>206496</v>
      </c>
    </row>
    <row r="9" spans="1:3" x14ac:dyDescent="0.25">
      <c r="A9">
        <v>2011</v>
      </c>
      <c r="B9" t="s">
        <v>20</v>
      </c>
      <c r="C9" s="16">
        <v>154265</v>
      </c>
    </row>
    <row r="10" spans="1:3" x14ac:dyDescent="0.25">
      <c r="A10">
        <v>2012</v>
      </c>
      <c r="B10" t="s">
        <v>20</v>
      </c>
      <c r="C10" s="16">
        <v>144675</v>
      </c>
    </row>
    <row r="11" spans="1:3" x14ac:dyDescent="0.25">
      <c r="A11">
        <v>2013</v>
      </c>
      <c r="B11" t="s">
        <v>20</v>
      </c>
      <c r="C11" s="16">
        <v>185661</v>
      </c>
    </row>
    <row r="12" spans="1:3" x14ac:dyDescent="0.25">
      <c r="A12">
        <v>2014</v>
      </c>
      <c r="B12" t="s">
        <v>20</v>
      </c>
      <c r="C12" s="16">
        <v>140284</v>
      </c>
    </row>
    <row r="13" spans="1:3" x14ac:dyDescent="0.25">
      <c r="A13">
        <v>2015</v>
      </c>
      <c r="B13" t="s">
        <v>20</v>
      </c>
      <c r="C13" s="16">
        <v>196037</v>
      </c>
    </row>
    <row r="14" spans="1:3" x14ac:dyDescent="0.25">
      <c r="A14">
        <v>2016</v>
      </c>
      <c r="B14" t="s">
        <v>20</v>
      </c>
      <c r="C14" s="16">
        <v>177365</v>
      </c>
    </row>
    <row r="15" spans="1:3" x14ac:dyDescent="0.25">
      <c r="A15">
        <v>2017</v>
      </c>
      <c r="B15" t="s">
        <v>20</v>
      </c>
      <c r="C15" s="16">
        <v>151178</v>
      </c>
    </row>
    <row r="16" spans="1:3" x14ac:dyDescent="0.25">
      <c r="A16">
        <v>2011</v>
      </c>
      <c r="B16" t="s">
        <v>21</v>
      </c>
      <c r="C16" s="16">
        <v>163143</v>
      </c>
    </row>
    <row r="17" spans="1:3" x14ac:dyDescent="0.25">
      <c r="A17">
        <v>2012</v>
      </c>
      <c r="B17" t="s">
        <v>21</v>
      </c>
      <c r="C17" s="16">
        <v>116394</v>
      </c>
    </row>
    <row r="18" spans="1:3" x14ac:dyDescent="0.25">
      <c r="A18">
        <v>2013</v>
      </c>
      <c r="B18" t="s">
        <v>21</v>
      </c>
      <c r="C18" s="16">
        <v>110816</v>
      </c>
    </row>
    <row r="19" spans="1:3" x14ac:dyDescent="0.25">
      <c r="A19">
        <v>2014</v>
      </c>
      <c r="B19" t="s">
        <v>21</v>
      </c>
      <c r="C19" s="16">
        <v>145228</v>
      </c>
    </row>
    <row r="20" spans="1:3" x14ac:dyDescent="0.25">
      <c r="A20">
        <v>2015</v>
      </c>
      <c r="B20" t="s">
        <v>21</v>
      </c>
      <c r="C20" s="16">
        <v>133629</v>
      </c>
    </row>
    <row r="21" spans="1:3" x14ac:dyDescent="0.25">
      <c r="A21">
        <v>2016</v>
      </c>
      <c r="B21" t="s">
        <v>21</v>
      </c>
      <c r="C21" s="16">
        <v>161632</v>
      </c>
    </row>
    <row r="22" spans="1:3" x14ac:dyDescent="0.25">
      <c r="A22">
        <v>2017</v>
      </c>
      <c r="B22" t="s">
        <v>21</v>
      </c>
      <c r="C22" s="16">
        <v>157855</v>
      </c>
    </row>
    <row r="23" spans="1:3" x14ac:dyDescent="0.25">
      <c r="A23">
        <v>2011</v>
      </c>
      <c r="B23" t="s">
        <v>22</v>
      </c>
      <c r="C23" s="16">
        <v>146364</v>
      </c>
    </row>
    <row r="24" spans="1:3" x14ac:dyDescent="0.25">
      <c r="A24">
        <v>2012</v>
      </c>
      <c r="B24" t="s">
        <v>22</v>
      </c>
      <c r="C24" s="16">
        <v>174686</v>
      </c>
    </row>
    <row r="25" spans="1:3" x14ac:dyDescent="0.25">
      <c r="A25">
        <v>2013</v>
      </c>
      <c r="B25" t="s">
        <v>22</v>
      </c>
      <c r="C25" s="16">
        <v>195025</v>
      </c>
    </row>
    <row r="26" spans="1:3" x14ac:dyDescent="0.25">
      <c r="A26">
        <v>2014</v>
      </c>
      <c r="B26" t="s">
        <v>22</v>
      </c>
      <c r="C26" s="16">
        <v>136122</v>
      </c>
    </row>
    <row r="27" spans="1:3" x14ac:dyDescent="0.25">
      <c r="A27">
        <v>2015</v>
      </c>
      <c r="B27" t="s">
        <v>22</v>
      </c>
      <c r="C27" s="16">
        <v>137497</v>
      </c>
    </row>
    <row r="28" spans="1:3" x14ac:dyDescent="0.25">
      <c r="A28">
        <v>2016</v>
      </c>
      <c r="B28" t="s">
        <v>22</v>
      </c>
      <c r="C28" s="16">
        <v>169893</v>
      </c>
    </row>
    <row r="29" spans="1:3" x14ac:dyDescent="0.25">
      <c r="A29">
        <v>2017</v>
      </c>
      <c r="B29" t="s">
        <v>22</v>
      </c>
      <c r="C29" s="16">
        <v>183016</v>
      </c>
    </row>
  </sheetData>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5E264-A4C5-4765-9785-4CEA69BA89FE}">
  <sheetPr codeName="Sheet11"/>
  <dimension ref="A3:F11"/>
  <sheetViews>
    <sheetView showGridLines="0" workbookViewId="0">
      <selection activeCell="A5" sqref="A5"/>
    </sheetView>
  </sheetViews>
  <sheetFormatPr defaultColWidth="9.140625" defaultRowHeight="15" x14ac:dyDescent="0.25"/>
  <cols>
    <col min="1" max="1" width="10.7109375" style="26" bestFit="1" customWidth="1"/>
    <col min="2" max="2" width="18.7109375" style="26" bestFit="1" customWidth="1"/>
    <col min="3" max="4" width="9.140625" style="26"/>
    <col min="5" max="5" width="10.7109375" style="26" bestFit="1" customWidth="1"/>
    <col min="6" max="6" width="17.42578125" style="26" bestFit="1" customWidth="1"/>
    <col min="7" max="16384" width="9.140625" style="26"/>
  </cols>
  <sheetData>
    <row r="3" spans="1:6" x14ac:dyDescent="0.25">
      <c r="A3" s="19" t="s">
        <v>1000</v>
      </c>
      <c r="B3" t="s">
        <v>1001</v>
      </c>
      <c r="E3" s="19" t="s">
        <v>1000</v>
      </c>
      <c r="F3" t="s">
        <v>1002</v>
      </c>
    </row>
    <row r="4" spans="1:6" x14ac:dyDescent="0.25">
      <c r="A4" s="17" t="s">
        <v>1276</v>
      </c>
      <c r="B4">
        <v>130</v>
      </c>
      <c r="E4" s="17" t="s">
        <v>1276</v>
      </c>
      <c r="F4" s="32">
        <v>19588</v>
      </c>
    </row>
    <row r="5" spans="1:6" x14ac:dyDescent="0.25">
      <c r="A5" s="17" t="s">
        <v>1277</v>
      </c>
      <c r="B5">
        <v>67</v>
      </c>
      <c r="E5" s="17" t="s">
        <v>1277</v>
      </c>
      <c r="F5" s="32">
        <v>5157</v>
      </c>
    </row>
    <row r="6" spans="1:6" x14ac:dyDescent="0.25">
      <c r="A6" s="17" t="s">
        <v>1278</v>
      </c>
      <c r="B6">
        <v>26</v>
      </c>
      <c r="E6" s="17" t="s">
        <v>1278</v>
      </c>
      <c r="F6" s="32">
        <v>6380</v>
      </c>
    </row>
    <row r="7" spans="1:6" x14ac:dyDescent="0.25">
      <c r="A7" s="17" t="s">
        <v>1279</v>
      </c>
      <c r="B7">
        <v>27</v>
      </c>
      <c r="E7" s="17" t="s">
        <v>1279</v>
      </c>
      <c r="F7" s="32">
        <v>12259</v>
      </c>
    </row>
    <row r="8" spans="1:6" x14ac:dyDescent="0.25">
      <c r="A8" s="17" t="s">
        <v>1280</v>
      </c>
      <c r="B8">
        <v>30</v>
      </c>
      <c r="E8" s="17" t="s">
        <v>1280</v>
      </c>
      <c r="F8" s="32">
        <v>10789</v>
      </c>
    </row>
    <row r="9" spans="1:6" x14ac:dyDescent="0.25">
      <c r="A9" s="17" t="s">
        <v>1281</v>
      </c>
      <c r="B9">
        <v>15</v>
      </c>
      <c r="E9" s="17" t="s">
        <v>1281</v>
      </c>
      <c r="F9" s="32">
        <v>10673</v>
      </c>
    </row>
    <row r="10" spans="1:6" x14ac:dyDescent="0.25">
      <c r="A10" s="17" t="s">
        <v>1282</v>
      </c>
      <c r="B10">
        <v>5</v>
      </c>
      <c r="E10" s="17" t="s">
        <v>1282</v>
      </c>
      <c r="F10" s="32">
        <v>2659</v>
      </c>
    </row>
    <row r="11" spans="1:6" x14ac:dyDescent="0.25">
      <c r="A11" s="17" t="s">
        <v>25</v>
      </c>
      <c r="B11">
        <v>300</v>
      </c>
      <c r="E11" s="17" t="s">
        <v>25</v>
      </c>
      <c r="F11" s="32">
        <v>67505</v>
      </c>
    </row>
  </sheetData>
  <pageMargins left="0.7" right="0.7" top="0.75" bottom="0.75" header="0.3" footer="0.3"/>
  <pageSetup orientation="portrait" r:id="rId3"/>
  <drawing r:id="rId4"/>
  <extLst>
    <ext xmlns:x14="http://schemas.microsoft.com/office/spreadsheetml/2009/9/main" uri="{A8765BA9-456A-4dab-B4F3-ACF838C121DE}">
      <x14:slicerList>
        <x14:slicer r:id="rId5"/>
      </x14:slicerList>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329C-F62A-4B16-9104-04B13ED75028}">
  <sheetPr codeName="Sheet12"/>
  <dimension ref="A1:G301"/>
  <sheetViews>
    <sheetView topLeftCell="A2" workbookViewId="0">
      <selection activeCell="A3" sqref="A3"/>
    </sheetView>
  </sheetViews>
  <sheetFormatPr defaultColWidth="8.85546875" defaultRowHeight="15" x14ac:dyDescent="0.25"/>
  <cols>
    <col min="1" max="1" width="18.140625" style="26" bestFit="1" customWidth="1"/>
    <col min="2" max="2" width="16.85546875" style="26" bestFit="1" customWidth="1"/>
    <col min="3" max="3" width="34.140625" style="26" bestFit="1" customWidth="1"/>
    <col min="4" max="4" width="34" style="26" bestFit="1" customWidth="1"/>
    <col min="5" max="5" width="18.42578125" style="26" bestFit="1" customWidth="1"/>
    <col min="6" max="6" width="13.7109375" style="26" bestFit="1" customWidth="1"/>
    <col min="7" max="16384" width="8.85546875" style="26"/>
  </cols>
  <sheetData>
    <row r="1" spans="1:7" x14ac:dyDescent="0.25">
      <c r="A1" s="29" t="s">
        <v>36</v>
      </c>
      <c r="B1" s="29" t="s">
        <v>37</v>
      </c>
      <c r="C1" s="29" t="s">
        <v>38</v>
      </c>
      <c r="D1" s="29" t="s">
        <v>39</v>
      </c>
      <c r="E1" s="29" t="s">
        <v>17</v>
      </c>
      <c r="F1" s="29" t="s">
        <v>40</v>
      </c>
      <c r="G1" s="30" t="s">
        <v>41</v>
      </c>
    </row>
    <row r="2" spans="1:7" x14ac:dyDescent="0.25">
      <c r="A2" s="26" t="s">
        <v>42</v>
      </c>
      <c r="B2" s="26" t="s">
        <v>43</v>
      </c>
      <c r="C2" s="26" t="s">
        <v>44</v>
      </c>
      <c r="D2" s="26" t="s">
        <v>45</v>
      </c>
      <c r="E2" s="26" t="s">
        <v>46</v>
      </c>
      <c r="F2" s="26">
        <v>121</v>
      </c>
      <c r="G2" s="26" t="str">
        <f>VLOOKUP(tblData[[#This Row],[Bill Amount]],tblGroups[],2,TRUE)</f>
        <v>$100-$199</v>
      </c>
    </row>
    <row r="3" spans="1:7" x14ac:dyDescent="0.25">
      <c r="A3" s="26" t="s">
        <v>47</v>
      </c>
      <c r="B3" s="26" t="s">
        <v>48</v>
      </c>
      <c r="C3" s="26" t="s">
        <v>49</v>
      </c>
      <c r="D3" s="26" t="s">
        <v>50</v>
      </c>
      <c r="E3" s="26" t="s">
        <v>51</v>
      </c>
      <c r="F3" s="26">
        <v>183</v>
      </c>
      <c r="G3" s="26" t="str">
        <f>VLOOKUP(tblData[[#This Row],[Bill Amount]],tblGroups[],2,TRUE)</f>
        <v>$100-$199</v>
      </c>
    </row>
    <row r="4" spans="1:7" x14ac:dyDescent="0.25">
      <c r="A4" s="26" t="s">
        <v>52</v>
      </c>
      <c r="B4" s="26" t="s">
        <v>53</v>
      </c>
      <c r="C4" s="26" t="s">
        <v>54</v>
      </c>
      <c r="D4" s="26" t="s">
        <v>55</v>
      </c>
      <c r="E4" s="26" t="s">
        <v>56</v>
      </c>
      <c r="F4" s="26">
        <v>193</v>
      </c>
      <c r="G4" s="26" t="str">
        <f>VLOOKUP(tblData[[#This Row],[Bill Amount]],tblGroups[],2,TRUE)</f>
        <v>$100-$199</v>
      </c>
    </row>
    <row r="5" spans="1:7" x14ac:dyDescent="0.25">
      <c r="A5" s="26" t="s">
        <v>57</v>
      </c>
      <c r="B5" s="26" t="s">
        <v>58</v>
      </c>
      <c r="C5" s="26" t="s">
        <v>59</v>
      </c>
      <c r="D5" s="26" t="s">
        <v>60</v>
      </c>
      <c r="E5" s="26" t="s">
        <v>61</v>
      </c>
      <c r="F5" s="26">
        <v>174</v>
      </c>
      <c r="G5" s="26" t="str">
        <f>VLOOKUP(tblData[[#This Row],[Bill Amount]],tblGroups[],2,TRUE)</f>
        <v>$100-$199</v>
      </c>
    </row>
    <row r="6" spans="1:7" x14ac:dyDescent="0.25">
      <c r="A6" s="26" t="s">
        <v>62</v>
      </c>
      <c r="B6" s="26" t="s">
        <v>63</v>
      </c>
      <c r="C6" s="26" t="s">
        <v>49</v>
      </c>
      <c r="D6" s="26" t="s">
        <v>64</v>
      </c>
      <c r="E6" s="26" t="s">
        <v>65</v>
      </c>
      <c r="F6" s="26">
        <v>178</v>
      </c>
      <c r="G6" s="26" t="str">
        <f>VLOOKUP(tblData[[#This Row],[Bill Amount]],tblGroups[],2,TRUE)</f>
        <v>$100-$199</v>
      </c>
    </row>
    <row r="7" spans="1:7" x14ac:dyDescent="0.25">
      <c r="A7" s="26" t="s">
        <v>66</v>
      </c>
      <c r="B7" s="26" t="s">
        <v>67</v>
      </c>
      <c r="C7" s="26" t="s">
        <v>54</v>
      </c>
      <c r="D7" s="26" t="s">
        <v>68</v>
      </c>
      <c r="E7" s="26" t="s">
        <v>69</v>
      </c>
      <c r="F7" s="26">
        <v>138</v>
      </c>
      <c r="G7" s="26" t="str">
        <f>VLOOKUP(tblData[[#This Row],[Bill Amount]],tblGroups[],2,TRUE)</f>
        <v>$100-$199</v>
      </c>
    </row>
    <row r="8" spans="1:7" x14ac:dyDescent="0.25">
      <c r="A8" s="26" t="s">
        <v>70</v>
      </c>
      <c r="B8" s="26" t="s">
        <v>71</v>
      </c>
      <c r="C8" s="26" t="s">
        <v>54</v>
      </c>
      <c r="D8" s="26" t="s">
        <v>72</v>
      </c>
      <c r="E8" s="26" t="s">
        <v>73</v>
      </c>
      <c r="F8" s="26">
        <v>73</v>
      </c>
      <c r="G8" s="26" t="str">
        <f>VLOOKUP(tblData[[#This Row],[Bill Amount]],tblGroups[],2,TRUE)</f>
        <v>$0-$99</v>
      </c>
    </row>
    <row r="9" spans="1:7" x14ac:dyDescent="0.25">
      <c r="A9" s="26" t="s">
        <v>74</v>
      </c>
      <c r="B9" s="26" t="s">
        <v>75</v>
      </c>
      <c r="C9" s="26" t="s">
        <v>49</v>
      </c>
      <c r="D9" s="26" t="s">
        <v>76</v>
      </c>
      <c r="E9" s="26" t="s">
        <v>77</v>
      </c>
      <c r="F9" s="26">
        <v>192</v>
      </c>
      <c r="G9" s="26" t="str">
        <f>VLOOKUP(tblData[[#This Row],[Bill Amount]],tblGroups[],2,TRUE)</f>
        <v>$100-$199</v>
      </c>
    </row>
    <row r="10" spans="1:7" x14ac:dyDescent="0.25">
      <c r="A10" s="26" t="s">
        <v>78</v>
      </c>
      <c r="B10" s="26" t="s">
        <v>79</v>
      </c>
      <c r="C10" s="26" t="s">
        <v>54</v>
      </c>
      <c r="D10" s="26" t="s">
        <v>80</v>
      </c>
      <c r="E10" s="26" t="s">
        <v>81</v>
      </c>
      <c r="F10" s="26">
        <v>183</v>
      </c>
      <c r="G10" s="26" t="str">
        <f>VLOOKUP(tblData[[#This Row],[Bill Amount]],tblGroups[],2,TRUE)</f>
        <v>$100-$199</v>
      </c>
    </row>
    <row r="11" spans="1:7" x14ac:dyDescent="0.25">
      <c r="A11" s="26" t="s">
        <v>82</v>
      </c>
      <c r="B11" s="26" t="s">
        <v>83</v>
      </c>
      <c r="C11" s="26" t="s">
        <v>44</v>
      </c>
      <c r="D11" s="26" t="s">
        <v>84</v>
      </c>
      <c r="E11" s="26" t="s">
        <v>85</v>
      </c>
      <c r="F11" s="26">
        <v>100</v>
      </c>
      <c r="G11" s="26" t="str">
        <f>VLOOKUP(tblData[[#This Row],[Bill Amount]],tblGroups[],2,TRUE)</f>
        <v>$100-$199</v>
      </c>
    </row>
    <row r="12" spans="1:7" x14ac:dyDescent="0.25">
      <c r="A12" s="26" t="s">
        <v>86</v>
      </c>
      <c r="B12" s="26" t="s">
        <v>87</v>
      </c>
      <c r="C12" s="26" t="s">
        <v>59</v>
      </c>
      <c r="D12" s="26" t="s">
        <v>88</v>
      </c>
      <c r="E12" s="26" t="s">
        <v>89</v>
      </c>
      <c r="F12" s="26">
        <v>104</v>
      </c>
      <c r="G12" s="26" t="str">
        <f>VLOOKUP(tblData[[#This Row],[Bill Amount]],tblGroups[],2,TRUE)</f>
        <v>$100-$199</v>
      </c>
    </row>
    <row r="13" spans="1:7" x14ac:dyDescent="0.25">
      <c r="A13" s="26" t="s">
        <v>90</v>
      </c>
      <c r="B13" s="26" t="s">
        <v>91</v>
      </c>
      <c r="C13" s="26" t="s">
        <v>59</v>
      </c>
      <c r="D13" s="26" t="s">
        <v>92</v>
      </c>
      <c r="E13" s="26" t="s">
        <v>93</v>
      </c>
      <c r="F13" s="26">
        <v>118</v>
      </c>
      <c r="G13" s="26" t="str">
        <f>VLOOKUP(tblData[[#This Row],[Bill Amount]],tblGroups[],2,TRUE)</f>
        <v>$100-$199</v>
      </c>
    </row>
    <row r="14" spans="1:7" x14ac:dyDescent="0.25">
      <c r="A14" s="26" t="s">
        <v>94</v>
      </c>
      <c r="B14" s="26" t="s">
        <v>95</v>
      </c>
      <c r="C14" s="26" t="s">
        <v>54</v>
      </c>
      <c r="D14" s="26" t="s">
        <v>96</v>
      </c>
      <c r="E14" s="26" t="s">
        <v>97</v>
      </c>
      <c r="F14" s="26">
        <v>74</v>
      </c>
      <c r="G14" s="26" t="str">
        <f>VLOOKUP(tblData[[#This Row],[Bill Amount]],tblGroups[],2,TRUE)</f>
        <v>$0-$99</v>
      </c>
    </row>
    <row r="15" spans="1:7" x14ac:dyDescent="0.25">
      <c r="A15" s="26" t="s">
        <v>98</v>
      </c>
      <c r="B15" s="26" t="s">
        <v>99</v>
      </c>
      <c r="C15" s="26" t="s">
        <v>59</v>
      </c>
      <c r="D15" s="26" t="s">
        <v>100</v>
      </c>
      <c r="E15" s="26" t="s">
        <v>101</v>
      </c>
      <c r="F15" s="26">
        <v>137</v>
      </c>
      <c r="G15" s="26" t="str">
        <f>VLOOKUP(tblData[[#This Row],[Bill Amount]],tblGroups[],2,TRUE)</f>
        <v>$100-$199</v>
      </c>
    </row>
    <row r="16" spans="1:7" x14ac:dyDescent="0.25">
      <c r="A16" s="26" t="s">
        <v>102</v>
      </c>
      <c r="B16" s="26" t="s">
        <v>103</v>
      </c>
      <c r="C16" s="26" t="s">
        <v>59</v>
      </c>
      <c r="D16" s="26" t="s">
        <v>104</v>
      </c>
      <c r="E16" s="26" t="s">
        <v>105</v>
      </c>
      <c r="F16" s="26">
        <v>139</v>
      </c>
      <c r="G16" s="26" t="str">
        <f>VLOOKUP(tblData[[#This Row],[Bill Amount]],tblGroups[],2,TRUE)</f>
        <v>$100-$199</v>
      </c>
    </row>
    <row r="17" spans="1:7" x14ac:dyDescent="0.25">
      <c r="A17" s="26" t="s">
        <v>106</v>
      </c>
      <c r="B17" s="26" t="s">
        <v>107</v>
      </c>
      <c r="C17" s="26" t="s">
        <v>59</v>
      </c>
      <c r="D17" s="26" t="s">
        <v>108</v>
      </c>
      <c r="E17" s="26" t="s">
        <v>109</v>
      </c>
      <c r="F17" s="26">
        <v>102</v>
      </c>
      <c r="G17" s="26" t="str">
        <f>VLOOKUP(tblData[[#This Row],[Bill Amount]],tblGroups[],2,TRUE)</f>
        <v>$100-$199</v>
      </c>
    </row>
    <row r="18" spans="1:7" x14ac:dyDescent="0.25">
      <c r="A18" s="26" t="s">
        <v>110</v>
      </c>
      <c r="B18" s="26" t="s">
        <v>111</v>
      </c>
      <c r="C18" s="26" t="s">
        <v>54</v>
      </c>
      <c r="D18" s="26" t="s">
        <v>112</v>
      </c>
      <c r="E18" s="26" t="s">
        <v>113</v>
      </c>
      <c r="F18" s="26">
        <v>176</v>
      </c>
      <c r="G18" s="26" t="str">
        <f>VLOOKUP(tblData[[#This Row],[Bill Amount]],tblGroups[],2,TRUE)</f>
        <v>$100-$199</v>
      </c>
    </row>
    <row r="19" spans="1:7" x14ac:dyDescent="0.25">
      <c r="A19" s="26" t="s">
        <v>114</v>
      </c>
      <c r="B19" s="26" t="s">
        <v>115</v>
      </c>
      <c r="C19" s="26" t="s">
        <v>49</v>
      </c>
      <c r="D19" s="26" t="s">
        <v>116</v>
      </c>
      <c r="E19" s="26" t="s">
        <v>117</v>
      </c>
      <c r="F19" s="26">
        <v>188</v>
      </c>
      <c r="G19" s="26" t="str">
        <f>VLOOKUP(tblData[[#This Row],[Bill Amount]],tblGroups[],2,TRUE)</f>
        <v>$100-$199</v>
      </c>
    </row>
    <row r="20" spans="1:7" x14ac:dyDescent="0.25">
      <c r="A20" s="26" t="s">
        <v>118</v>
      </c>
      <c r="B20" s="26" t="s">
        <v>119</v>
      </c>
      <c r="C20" s="26" t="s">
        <v>54</v>
      </c>
      <c r="D20" s="26" t="s">
        <v>120</v>
      </c>
      <c r="E20" s="26" t="s">
        <v>121</v>
      </c>
      <c r="F20" s="26">
        <v>59</v>
      </c>
      <c r="G20" s="26" t="str">
        <f>VLOOKUP(tblData[[#This Row],[Bill Amount]],tblGroups[],2,TRUE)</f>
        <v>$0-$99</v>
      </c>
    </row>
    <row r="21" spans="1:7" x14ac:dyDescent="0.25">
      <c r="A21" s="26" t="s">
        <v>122</v>
      </c>
      <c r="B21" s="26" t="s">
        <v>123</v>
      </c>
      <c r="C21" s="26" t="s">
        <v>44</v>
      </c>
      <c r="D21" s="26" t="s">
        <v>124</v>
      </c>
      <c r="E21" s="26" t="s">
        <v>125</v>
      </c>
      <c r="F21" s="26">
        <v>147</v>
      </c>
      <c r="G21" s="26" t="str">
        <f>VLOOKUP(tblData[[#This Row],[Bill Amount]],tblGroups[],2,TRUE)</f>
        <v>$100-$199</v>
      </c>
    </row>
    <row r="22" spans="1:7" x14ac:dyDescent="0.25">
      <c r="A22" s="26" t="s">
        <v>126</v>
      </c>
      <c r="B22" s="26" t="s">
        <v>127</v>
      </c>
      <c r="C22" s="26" t="s">
        <v>54</v>
      </c>
      <c r="D22" s="26" t="s">
        <v>128</v>
      </c>
      <c r="E22" s="26" t="s">
        <v>129</v>
      </c>
      <c r="F22" s="26">
        <v>99</v>
      </c>
      <c r="G22" s="26" t="str">
        <f>VLOOKUP(tblData[[#This Row],[Bill Amount]],tblGroups[],2,TRUE)</f>
        <v>$0-$99</v>
      </c>
    </row>
    <row r="23" spans="1:7" x14ac:dyDescent="0.25">
      <c r="A23" s="26" t="s">
        <v>130</v>
      </c>
      <c r="B23" s="26" t="s">
        <v>131</v>
      </c>
      <c r="C23" s="26" t="s">
        <v>54</v>
      </c>
      <c r="D23" s="26" t="s">
        <v>100</v>
      </c>
      <c r="E23" s="26" t="s">
        <v>132</v>
      </c>
      <c r="F23" s="26">
        <v>130</v>
      </c>
      <c r="G23" s="26" t="str">
        <f>VLOOKUP(tblData[[#This Row],[Bill Amount]],tblGroups[],2,TRUE)</f>
        <v>$100-$199</v>
      </c>
    </row>
    <row r="24" spans="1:7" x14ac:dyDescent="0.25">
      <c r="A24" s="26" t="s">
        <v>133</v>
      </c>
      <c r="B24" s="26" t="s">
        <v>134</v>
      </c>
      <c r="C24" s="26" t="s">
        <v>59</v>
      </c>
      <c r="D24" s="26" t="s">
        <v>135</v>
      </c>
      <c r="E24" s="26" t="s">
        <v>136</v>
      </c>
      <c r="F24" s="26">
        <v>80</v>
      </c>
      <c r="G24" s="26" t="str">
        <f>VLOOKUP(tblData[[#This Row],[Bill Amount]],tblGroups[],2,TRUE)</f>
        <v>$0-$99</v>
      </c>
    </row>
    <row r="25" spans="1:7" x14ac:dyDescent="0.25">
      <c r="A25" s="26" t="s">
        <v>137</v>
      </c>
      <c r="B25" s="26" t="s">
        <v>138</v>
      </c>
      <c r="C25" s="26" t="s">
        <v>59</v>
      </c>
      <c r="D25" s="26" t="s">
        <v>139</v>
      </c>
      <c r="E25" s="26" t="s">
        <v>140</v>
      </c>
      <c r="F25" s="26">
        <v>127</v>
      </c>
      <c r="G25" s="26" t="str">
        <f>VLOOKUP(tblData[[#This Row],[Bill Amount]],tblGroups[],2,TRUE)</f>
        <v>$100-$199</v>
      </c>
    </row>
    <row r="26" spans="1:7" x14ac:dyDescent="0.25">
      <c r="A26" s="26" t="s">
        <v>141</v>
      </c>
      <c r="B26" s="26" t="s">
        <v>142</v>
      </c>
      <c r="C26" s="26" t="s">
        <v>54</v>
      </c>
      <c r="D26" s="26" t="s">
        <v>143</v>
      </c>
      <c r="E26" s="26" t="s">
        <v>144</v>
      </c>
      <c r="F26" s="26">
        <v>92</v>
      </c>
      <c r="G26" s="26" t="str">
        <f>VLOOKUP(tblData[[#This Row],[Bill Amount]],tblGroups[],2,TRUE)</f>
        <v>$0-$99</v>
      </c>
    </row>
    <row r="27" spans="1:7" x14ac:dyDescent="0.25">
      <c r="A27" s="26" t="s">
        <v>145</v>
      </c>
      <c r="B27" s="26" t="s">
        <v>146</v>
      </c>
      <c r="C27" s="26" t="s">
        <v>44</v>
      </c>
      <c r="D27" s="26" t="s">
        <v>147</v>
      </c>
      <c r="E27" s="26" t="s">
        <v>148</v>
      </c>
      <c r="F27" s="26">
        <v>103</v>
      </c>
      <c r="G27" s="26" t="str">
        <f>VLOOKUP(tblData[[#This Row],[Bill Amount]],tblGroups[],2,TRUE)</f>
        <v>$100-$199</v>
      </c>
    </row>
    <row r="28" spans="1:7" x14ac:dyDescent="0.25">
      <c r="A28" s="26" t="s">
        <v>149</v>
      </c>
      <c r="B28" s="26" t="s">
        <v>150</v>
      </c>
      <c r="C28" s="26" t="s">
        <v>49</v>
      </c>
      <c r="D28" s="26" t="s">
        <v>151</v>
      </c>
      <c r="E28" s="26" t="s">
        <v>152</v>
      </c>
      <c r="F28" s="26">
        <v>89</v>
      </c>
      <c r="G28" s="26" t="str">
        <f>VLOOKUP(tblData[[#This Row],[Bill Amount]],tblGroups[],2,TRUE)</f>
        <v>$0-$99</v>
      </c>
    </row>
    <row r="29" spans="1:7" x14ac:dyDescent="0.25">
      <c r="A29" s="26" t="s">
        <v>153</v>
      </c>
      <c r="B29" s="26" t="s">
        <v>154</v>
      </c>
      <c r="C29" s="26" t="s">
        <v>49</v>
      </c>
      <c r="D29" s="26" t="s">
        <v>155</v>
      </c>
      <c r="E29" s="26" t="s">
        <v>156</v>
      </c>
      <c r="F29" s="26">
        <v>173</v>
      </c>
      <c r="G29" s="26" t="str">
        <f>VLOOKUP(tblData[[#This Row],[Bill Amount]],tblGroups[],2,TRUE)</f>
        <v>$100-$199</v>
      </c>
    </row>
    <row r="30" spans="1:7" x14ac:dyDescent="0.25">
      <c r="A30" s="26" t="s">
        <v>157</v>
      </c>
      <c r="B30" s="26" t="s">
        <v>158</v>
      </c>
      <c r="C30" s="26" t="s">
        <v>44</v>
      </c>
      <c r="D30" s="26" t="s">
        <v>159</v>
      </c>
      <c r="E30" s="26" t="s">
        <v>160</v>
      </c>
      <c r="F30" s="26">
        <v>185</v>
      </c>
      <c r="G30" s="26" t="str">
        <f>VLOOKUP(tblData[[#This Row],[Bill Amount]],tblGroups[],2,TRUE)</f>
        <v>$100-$199</v>
      </c>
    </row>
    <row r="31" spans="1:7" x14ac:dyDescent="0.25">
      <c r="A31" s="26" t="s">
        <v>161</v>
      </c>
      <c r="B31" s="26" t="s">
        <v>162</v>
      </c>
      <c r="C31" s="26" t="s">
        <v>44</v>
      </c>
      <c r="D31" s="26" t="s">
        <v>163</v>
      </c>
      <c r="E31" s="26" t="s">
        <v>164</v>
      </c>
      <c r="F31" s="26">
        <v>117</v>
      </c>
      <c r="G31" s="26" t="str">
        <f>VLOOKUP(tblData[[#This Row],[Bill Amount]],tblGroups[],2,TRUE)</f>
        <v>$100-$199</v>
      </c>
    </row>
    <row r="32" spans="1:7" x14ac:dyDescent="0.25">
      <c r="A32" s="26" t="s">
        <v>165</v>
      </c>
      <c r="B32" s="26" t="s">
        <v>166</v>
      </c>
      <c r="C32" s="26" t="s">
        <v>59</v>
      </c>
      <c r="D32" s="26" t="s">
        <v>167</v>
      </c>
      <c r="E32" s="26" t="s">
        <v>168</v>
      </c>
      <c r="F32" s="26">
        <v>148</v>
      </c>
      <c r="G32" s="26" t="str">
        <f>VLOOKUP(tblData[[#This Row],[Bill Amount]],tblGroups[],2,TRUE)</f>
        <v>$100-$199</v>
      </c>
    </row>
    <row r="33" spans="1:7" x14ac:dyDescent="0.25">
      <c r="A33" s="26" t="s">
        <v>169</v>
      </c>
      <c r="B33" s="26" t="s">
        <v>170</v>
      </c>
      <c r="C33" s="26" t="s">
        <v>59</v>
      </c>
      <c r="D33" s="26" t="s">
        <v>171</v>
      </c>
      <c r="E33" s="26" t="s">
        <v>105</v>
      </c>
      <c r="F33" s="26">
        <v>72</v>
      </c>
      <c r="G33" s="26" t="str">
        <f>VLOOKUP(tblData[[#This Row],[Bill Amount]],tblGroups[],2,TRUE)</f>
        <v>$0-$99</v>
      </c>
    </row>
    <row r="34" spans="1:7" x14ac:dyDescent="0.25">
      <c r="A34" s="26" t="s">
        <v>172</v>
      </c>
      <c r="B34" s="26" t="s">
        <v>173</v>
      </c>
      <c r="C34" s="26" t="s">
        <v>49</v>
      </c>
      <c r="D34" s="26" t="s">
        <v>174</v>
      </c>
      <c r="E34" s="26" t="s">
        <v>175</v>
      </c>
      <c r="F34" s="26">
        <v>68</v>
      </c>
      <c r="G34" s="26" t="str">
        <f>VLOOKUP(tblData[[#This Row],[Bill Amount]],tblGroups[],2,TRUE)</f>
        <v>$0-$99</v>
      </c>
    </row>
    <row r="35" spans="1:7" x14ac:dyDescent="0.25">
      <c r="A35" s="26" t="s">
        <v>176</v>
      </c>
      <c r="B35" s="26" t="s">
        <v>177</v>
      </c>
      <c r="C35" s="26" t="s">
        <v>49</v>
      </c>
      <c r="D35" s="26" t="s">
        <v>178</v>
      </c>
      <c r="E35" s="26" t="s">
        <v>179</v>
      </c>
      <c r="F35" s="26">
        <v>187</v>
      </c>
      <c r="G35" s="26" t="str">
        <f>VLOOKUP(tblData[[#This Row],[Bill Amount]],tblGroups[],2,TRUE)</f>
        <v>$100-$199</v>
      </c>
    </row>
    <row r="36" spans="1:7" x14ac:dyDescent="0.25">
      <c r="A36" s="26" t="s">
        <v>180</v>
      </c>
      <c r="B36" s="26" t="s">
        <v>181</v>
      </c>
      <c r="C36" s="26" t="s">
        <v>59</v>
      </c>
      <c r="D36" s="26" t="s">
        <v>182</v>
      </c>
      <c r="E36" s="26" t="s">
        <v>183</v>
      </c>
      <c r="F36" s="26">
        <v>118</v>
      </c>
      <c r="G36" s="26" t="str">
        <f>VLOOKUP(tblData[[#This Row],[Bill Amount]],tblGroups[],2,TRUE)</f>
        <v>$100-$199</v>
      </c>
    </row>
    <row r="37" spans="1:7" x14ac:dyDescent="0.25">
      <c r="A37" s="26" t="s">
        <v>184</v>
      </c>
      <c r="B37" s="26" t="s">
        <v>185</v>
      </c>
      <c r="C37" s="26" t="s">
        <v>59</v>
      </c>
      <c r="D37" s="26" t="s">
        <v>186</v>
      </c>
      <c r="E37" s="26" t="s">
        <v>187</v>
      </c>
      <c r="F37" s="26">
        <v>70</v>
      </c>
      <c r="G37" s="26" t="str">
        <f>VLOOKUP(tblData[[#This Row],[Bill Amount]],tblGroups[],2,TRUE)</f>
        <v>$0-$99</v>
      </c>
    </row>
    <row r="38" spans="1:7" x14ac:dyDescent="0.25">
      <c r="A38" s="26" t="s">
        <v>188</v>
      </c>
      <c r="B38" s="26" t="s">
        <v>189</v>
      </c>
      <c r="C38" s="26" t="s">
        <v>49</v>
      </c>
      <c r="D38" s="26" t="s">
        <v>159</v>
      </c>
      <c r="E38" s="26" t="s">
        <v>56</v>
      </c>
      <c r="F38" s="26">
        <v>170</v>
      </c>
      <c r="G38" s="26" t="str">
        <f>VLOOKUP(tblData[[#This Row],[Bill Amount]],tblGroups[],2,TRUE)</f>
        <v>$100-$199</v>
      </c>
    </row>
    <row r="39" spans="1:7" x14ac:dyDescent="0.25">
      <c r="A39" s="26" t="s">
        <v>190</v>
      </c>
      <c r="B39" s="26" t="s">
        <v>191</v>
      </c>
      <c r="C39" s="26" t="s">
        <v>54</v>
      </c>
      <c r="D39" s="26" t="s">
        <v>192</v>
      </c>
      <c r="E39" s="26" t="s">
        <v>193</v>
      </c>
      <c r="F39" s="26">
        <v>98</v>
      </c>
      <c r="G39" s="26" t="str">
        <f>VLOOKUP(tblData[[#This Row],[Bill Amount]],tblGroups[],2,TRUE)</f>
        <v>$0-$99</v>
      </c>
    </row>
    <row r="40" spans="1:7" x14ac:dyDescent="0.25">
      <c r="A40" s="26" t="s">
        <v>194</v>
      </c>
      <c r="B40" s="26" t="s">
        <v>195</v>
      </c>
      <c r="C40" s="26" t="s">
        <v>49</v>
      </c>
      <c r="D40" s="26" t="s">
        <v>196</v>
      </c>
      <c r="E40" s="26" t="s">
        <v>197</v>
      </c>
      <c r="F40" s="26">
        <v>132</v>
      </c>
      <c r="G40" s="26" t="str">
        <f>VLOOKUP(tblData[[#This Row],[Bill Amount]],tblGroups[],2,TRUE)</f>
        <v>$100-$199</v>
      </c>
    </row>
    <row r="41" spans="1:7" x14ac:dyDescent="0.25">
      <c r="A41" s="26" t="s">
        <v>198</v>
      </c>
      <c r="B41" s="26" t="s">
        <v>199</v>
      </c>
      <c r="C41" s="26" t="s">
        <v>54</v>
      </c>
      <c r="D41" s="26" t="s">
        <v>200</v>
      </c>
      <c r="E41" s="26" t="s">
        <v>201</v>
      </c>
      <c r="F41" s="26">
        <v>87</v>
      </c>
      <c r="G41" s="26" t="str">
        <f>VLOOKUP(tblData[[#This Row],[Bill Amount]],tblGroups[],2,TRUE)</f>
        <v>$0-$99</v>
      </c>
    </row>
    <row r="42" spans="1:7" x14ac:dyDescent="0.25">
      <c r="A42" s="26" t="s">
        <v>202</v>
      </c>
      <c r="B42" s="26" t="s">
        <v>203</v>
      </c>
      <c r="C42" s="26" t="s">
        <v>54</v>
      </c>
      <c r="D42" s="26" t="s">
        <v>204</v>
      </c>
      <c r="E42" s="26" t="s">
        <v>205</v>
      </c>
      <c r="F42" s="26">
        <v>95</v>
      </c>
      <c r="G42" s="26" t="str">
        <f>VLOOKUP(tblData[[#This Row],[Bill Amount]],tblGroups[],2,TRUE)</f>
        <v>$0-$99</v>
      </c>
    </row>
    <row r="43" spans="1:7" x14ac:dyDescent="0.25">
      <c r="A43" s="26" t="s">
        <v>206</v>
      </c>
      <c r="B43" s="26" t="s">
        <v>207</v>
      </c>
      <c r="C43" s="26" t="s">
        <v>49</v>
      </c>
      <c r="D43" s="26" t="s">
        <v>208</v>
      </c>
      <c r="E43" s="26" t="s">
        <v>209</v>
      </c>
      <c r="F43" s="26">
        <v>117</v>
      </c>
      <c r="G43" s="26" t="str">
        <f>VLOOKUP(tblData[[#This Row],[Bill Amount]],tblGroups[],2,TRUE)</f>
        <v>$100-$199</v>
      </c>
    </row>
    <row r="44" spans="1:7" x14ac:dyDescent="0.25">
      <c r="A44" s="26" t="s">
        <v>210</v>
      </c>
      <c r="B44" s="26" t="s">
        <v>211</v>
      </c>
      <c r="C44" s="26" t="s">
        <v>59</v>
      </c>
      <c r="D44" s="26" t="s">
        <v>212</v>
      </c>
      <c r="E44" s="26" t="s">
        <v>213</v>
      </c>
      <c r="F44" s="26">
        <v>143</v>
      </c>
      <c r="G44" s="26" t="str">
        <f>VLOOKUP(tblData[[#This Row],[Bill Amount]],tblGroups[],2,TRUE)</f>
        <v>$100-$199</v>
      </c>
    </row>
    <row r="45" spans="1:7" x14ac:dyDescent="0.25">
      <c r="A45" s="26" t="s">
        <v>214</v>
      </c>
      <c r="B45" s="26" t="s">
        <v>215</v>
      </c>
      <c r="C45" s="26" t="s">
        <v>59</v>
      </c>
      <c r="D45" s="26" t="s">
        <v>216</v>
      </c>
      <c r="E45" s="26" t="s">
        <v>217</v>
      </c>
      <c r="F45" s="26">
        <v>172</v>
      </c>
      <c r="G45" s="26" t="str">
        <f>VLOOKUP(tblData[[#This Row],[Bill Amount]],tblGroups[],2,TRUE)</f>
        <v>$100-$199</v>
      </c>
    </row>
    <row r="46" spans="1:7" x14ac:dyDescent="0.25">
      <c r="A46" s="26" t="s">
        <v>218</v>
      </c>
      <c r="B46" s="26" t="s">
        <v>219</v>
      </c>
      <c r="C46" s="26" t="s">
        <v>44</v>
      </c>
      <c r="D46" s="26" t="s">
        <v>220</v>
      </c>
      <c r="E46" s="26" t="s">
        <v>221</v>
      </c>
      <c r="F46" s="26">
        <v>196</v>
      </c>
      <c r="G46" s="26" t="str">
        <f>VLOOKUP(tblData[[#This Row],[Bill Amount]],tblGroups[],2,TRUE)</f>
        <v>$100-$199</v>
      </c>
    </row>
    <row r="47" spans="1:7" x14ac:dyDescent="0.25">
      <c r="A47" s="26" t="s">
        <v>222</v>
      </c>
      <c r="B47" s="26" t="s">
        <v>223</v>
      </c>
      <c r="C47" s="26" t="s">
        <v>54</v>
      </c>
      <c r="D47" s="26" t="s">
        <v>224</v>
      </c>
      <c r="E47" s="26" t="s">
        <v>225</v>
      </c>
      <c r="F47" s="26">
        <v>136</v>
      </c>
      <c r="G47" s="26" t="str">
        <f>VLOOKUP(tblData[[#This Row],[Bill Amount]],tblGroups[],2,TRUE)</f>
        <v>$100-$199</v>
      </c>
    </row>
    <row r="48" spans="1:7" x14ac:dyDescent="0.25">
      <c r="A48" s="26" t="s">
        <v>226</v>
      </c>
      <c r="B48" s="26" t="s">
        <v>227</v>
      </c>
      <c r="C48" s="26" t="s">
        <v>59</v>
      </c>
      <c r="D48" s="26" t="s">
        <v>228</v>
      </c>
      <c r="E48" s="26" t="s">
        <v>97</v>
      </c>
      <c r="F48" s="26">
        <v>162</v>
      </c>
      <c r="G48" s="26" t="str">
        <f>VLOOKUP(tblData[[#This Row],[Bill Amount]],tblGroups[],2,TRUE)</f>
        <v>$100-$199</v>
      </c>
    </row>
    <row r="49" spans="1:7" x14ac:dyDescent="0.25">
      <c r="A49" s="26" t="s">
        <v>229</v>
      </c>
      <c r="B49" s="26" t="s">
        <v>230</v>
      </c>
      <c r="C49" s="26" t="s">
        <v>44</v>
      </c>
      <c r="D49" s="26" t="s">
        <v>231</v>
      </c>
      <c r="E49" s="26" t="s">
        <v>232</v>
      </c>
      <c r="F49" s="26">
        <v>93</v>
      </c>
      <c r="G49" s="26" t="str">
        <f>VLOOKUP(tblData[[#This Row],[Bill Amount]],tblGroups[],2,TRUE)</f>
        <v>$0-$99</v>
      </c>
    </row>
    <row r="50" spans="1:7" x14ac:dyDescent="0.25">
      <c r="A50" s="26" t="s">
        <v>233</v>
      </c>
      <c r="B50" s="26" t="s">
        <v>234</v>
      </c>
      <c r="C50" s="26" t="s">
        <v>59</v>
      </c>
      <c r="D50" s="26" t="s">
        <v>112</v>
      </c>
      <c r="E50" s="26" t="s">
        <v>235</v>
      </c>
      <c r="F50" s="26">
        <v>148</v>
      </c>
      <c r="G50" s="26" t="str">
        <f>VLOOKUP(tblData[[#This Row],[Bill Amount]],tblGroups[],2,TRUE)</f>
        <v>$100-$199</v>
      </c>
    </row>
    <row r="51" spans="1:7" x14ac:dyDescent="0.25">
      <c r="A51" s="26" t="s">
        <v>236</v>
      </c>
      <c r="B51" s="26" t="s">
        <v>237</v>
      </c>
      <c r="C51" s="26" t="s">
        <v>49</v>
      </c>
      <c r="D51" s="26" t="s">
        <v>238</v>
      </c>
      <c r="E51" s="26" t="s">
        <v>175</v>
      </c>
      <c r="F51" s="26">
        <v>148</v>
      </c>
      <c r="G51" s="26" t="str">
        <f>VLOOKUP(tblData[[#This Row],[Bill Amount]],tblGroups[],2,TRUE)</f>
        <v>$100-$199</v>
      </c>
    </row>
    <row r="52" spans="1:7" x14ac:dyDescent="0.25">
      <c r="A52" s="26" t="s">
        <v>239</v>
      </c>
      <c r="B52" s="26" t="s">
        <v>240</v>
      </c>
      <c r="C52" s="26" t="s">
        <v>54</v>
      </c>
      <c r="D52" s="26" t="s">
        <v>241</v>
      </c>
      <c r="E52" s="26" t="s">
        <v>117</v>
      </c>
      <c r="F52" s="26">
        <v>104</v>
      </c>
      <c r="G52" s="26" t="str">
        <f>VLOOKUP(tblData[[#This Row],[Bill Amount]],tblGroups[],2,TRUE)</f>
        <v>$100-$199</v>
      </c>
    </row>
    <row r="53" spans="1:7" x14ac:dyDescent="0.25">
      <c r="A53" s="26" t="s">
        <v>242</v>
      </c>
      <c r="B53" s="26" t="s">
        <v>243</v>
      </c>
      <c r="C53" s="26" t="s">
        <v>49</v>
      </c>
      <c r="D53" s="26" t="s">
        <v>244</v>
      </c>
      <c r="E53" s="26" t="s">
        <v>245</v>
      </c>
      <c r="F53" s="26">
        <v>56</v>
      </c>
      <c r="G53" s="26" t="str">
        <f>VLOOKUP(tblData[[#This Row],[Bill Amount]],tblGroups[],2,TRUE)</f>
        <v>$0-$99</v>
      </c>
    </row>
    <row r="54" spans="1:7" x14ac:dyDescent="0.25">
      <c r="A54" s="26" t="s">
        <v>246</v>
      </c>
      <c r="B54" s="26" t="s">
        <v>247</v>
      </c>
      <c r="C54" s="26" t="s">
        <v>54</v>
      </c>
      <c r="D54" s="26" t="s">
        <v>171</v>
      </c>
      <c r="E54" s="26" t="s">
        <v>248</v>
      </c>
      <c r="F54" s="26">
        <v>130</v>
      </c>
      <c r="G54" s="26" t="str">
        <f>VLOOKUP(tblData[[#This Row],[Bill Amount]],tblGroups[],2,TRUE)</f>
        <v>$100-$199</v>
      </c>
    </row>
    <row r="55" spans="1:7" x14ac:dyDescent="0.25">
      <c r="A55" s="26" t="s">
        <v>249</v>
      </c>
      <c r="B55" s="26" t="s">
        <v>250</v>
      </c>
      <c r="C55" s="26" t="s">
        <v>44</v>
      </c>
      <c r="D55" s="26" t="s">
        <v>251</v>
      </c>
      <c r="E55" s="26" t="s">
        <v>252</v>
      </c>
      <c r="F55" s="26">
        <v>118</v>
      </c>
      <c r="G55" s="26" t="str">
        <f>VLOOKUP(tblData[[#This Row],[Bill Amount]],tblGroups[],2,TRUE)</f>
        <v>$100-$199</v>
      </c>
    </row>
    <row r="56" spans="1:7" x14ac:dyDescent="0.25">
      <c r="A56" s="26" t="s">
        <v>253</v>
      </c>
      <c r="B56" s="26" t="s">
        <v>254</v>
      </c>
      <c r="C56" s="26" t="s">
        <v>44</v>
      </c>
      <c r="D56" s="26" t="s">
        <v>255</v>
      </c>
      <c r="E56" s="26" t="s">
        <v>256</v>
      </c>
      <c r="F56" s="26">
        <v>127</v>
      </c>
      <c r="G56" s="26" t="str">
        <f>VLOOKUP(tblData[[#This Row],[Bill Amount]],tblGroups[],2,TRUE)</f>
        <v>$100-$199</v>
      </c>
    </row>
    <row r="57" spans="1:7" x14ac:dyDescent="0.25">
      <c r="A57" s="26" t="s">
        <v>257</v>
      </c>
      <c r="B57" s="26" t="s">
        <v>258</v>
      </c>
      <c r="C57" s="26" t="s">
        <v>49</v>
      </c>
      <c r="D57" s="26" t="s">
        <v>231</v>
      </c>
      <c r="E57" s="26" t="s">
        <v>259</v>
      </c>
      <c r="F57" s="26">
        <v>56</v>
      </c>
      <c r="G57" s="26" t="str">
        <f>VLOOKUP(tblData[[#This Row],[Bill Amount]],tblGroups[],2,TRUE)</f>
        <v>$0-$99</v>
      </c>
    </row>
    <row r="58" spans="1:7" x14ac:dyDescent="0.25">
      <c r="A58" s="26" t="s">
        <v>260</v>
      </c>
      <c r="B58" s="26" t="s">
        <v>261</v>
      </c>
      <c r="C58" s="26" t="s">
        <v>44</v>
      </c>
      <c r="D58" s="26" t="s">
        <v>262</v>
      </c>
      <c r="E58" s="26" t="s">
        <v>263</v>
      </c>
      <c r="F58" s="26">
        <v>172</v>
      </c>
      <c r="G58" s="26" t="str">
        <f>VLOOKUP(tblData[[#This Row],[Bill Amount]],tblGroups[],2,TRUE)</f>
        <v>$100-$199</v>
      </c>
    </row>
    <row r="59" spans="1:7" x14ac:dyDescent="0.25">
      <c r="A59" s="26" t="s">
        <v>264</v>
      </c>
      <c r="B59" s="26" t="s">
        <v>265</v>
      </c>
      <c r="C59" s="26" t="s">
        <v>59</v>
      </c>
      <c r="D59" s="26" t="s">
        <v>266</v>
      </c>
      <c r="E59" s="26" t="s">
        <v>267</v>
      </c>
      <c r="F59" s="26">
        <v>96</v>
      </c>
      <c r="G59" s="26" t="str">
        <f>VLOOKUP(tblData[[#This Row],[Bill Amount]],tblGroups[],2,TRUE)</f>
        <v>$0-$99</v>
      </c>
    </row>
    <row r="60" spans="1:7" x14ac:dyDescent="0.25">
      <c r="A60" s="26" t="s">
        <v>268</v>
      </c>
      <c r="B60" s="26" t="s">
        <v>269</v>
      </c>
      <c r="C60" s="26" t="s">
        <v>44</v>
      </c>
      <c r="D60" s="26" t="s">
        <v>186</v>
      </c>
      <c r="E60" s="26" t="s">
        <v>270</v>
      </c>
      <c r="F60" s="26">
        <v>141</v>
      </c>
      <c r="G60" s="26" t="str">
        <f>VLOOKUP(tblData[[#This Row],[Bill Amount]],tblGroups[],2,TRUE)</f>
        <v>$100-$199</v>
      </c>
    </row>
    <row r="61" spans="1:7" x14ac:dyDescent="0.25">
      <c r="A61" s="26" t="s">
        <v>271</v>
      </c>
      <c r="B61" s="26" t="s">
        <v>272</v>
      </c>
      <c r="C61" s="26" t="s">
        <v>49</v>
      </c>
      <c r="D61" s="26" t="s">
        <v>273</v>
      </c>
      <c r="E61" s="26" t="s">
        <v>274</v>
      </c>
      <c r="F61" s="26">
        <v>199</v>
      </c>
      <c r="G61" s="26" t="str">
        <f>VLOOKUP(tblData[[#This Row],[Bill Amount]],tblGroups[],2,TRUE)</f>
        <v>$100-$199</v>
      </c>
    </row>
    <row r="62" spans="1:7" x14ac:dyDescent="0.25">
      <c r="A62" s="26" t="s">
        <v>275</v>
      </c>
      <c r="B62" s="26" t="s">
        <v>276</v>
      </c>
      <c r="C62" s="26" t="s">
        <v>54</v>
      </c>
      <c r="D62" s="26" t="s">
        <v>244</v>
      </c>
      <c r="E62" s="26" t="s">
        <v>277</v>
      </c>
      <c r="F62" s="26">
        <v>84</v>
      </c>
      <c r="G62" s="26" t="str">
        <f>VLOOKUP(tblData[[#This Row],[Bill Amount]],tblGroups[],2,TRUE)</f>
        <v>$0-$99</v>
      </c>
    </row>
    <row r="63" spans="1:7" x14ac:dyDescent="0.25">
      <c r="A63" s="26" t="s">
        <v>278</v>
      </c>
      <c r="B63" s="26" t="s">
        <v>279</v>
      </c>
      <c r="C63" s="26" t="s">
        <v>49</v>
      </c>
      <c r="D63" s="26" t="s">
        <v>280</v>
      </c>
      <c r="E63" s="26" t="s">
        <v>156</v>
      </c>
      <c r="F63" s="26">
        <v>112</v>
      </c>
      <c r="G63" s="26" t="str">
        <f>VLOOKUP(tblData[[#This Row],[Bill Amount]],tblGroups[],2,TRUE)</f>
        <v>$100-$199</v>
      </c>
    </row>
    <row r="64" spans="1:7" x14ac:dyDescent="0.25">
      <c r="A64" s="26" t="s">
        <v>281</v>
      </c>
      <c r="B64" s="26" t="s">
        <v>282</v>
      </c>
      <c r="C64" s="26" t="s">
        <v>54</v>
      </c>
      <c r="D64" s="26" t="s">
        <v>135</v>
      </c>
      <c r="E64" s="26" t="s">
        <v>156</v>
      </c>
      <c r="F64" s="26">
        <v>105</v>
      </c>
      <c r="G64" s="26" t="str">
        <f>VLOOKUP(tblData[[#This Row],[Bill Amount]],tblGroups[],2,TRUE)</f>
        <v>$100-$199</v>
      </c>
    </row>
    <row r="65" spans="1:7" x14ac:dyDescent="0.25">
      <c r="A65" s="26" t="s">
        <v>283</v>
      </c>
      <c r="B65" s="26" t="s">
        <v>284</v>
      </c>
      <c r="C65" s="26" t="s">
        <v>49</v>
      </c>
      <c r="D65" s="26" t="s">
        <v>285</v>
      </c>
      <c r="E65" s="26" t="s">
        <v>286</v>
      </c>
      <c r="F65" s="26">
        <v>106</v>
      </c>
      <c r="G65" s="26" t="str">
        <f>VLOOKUP(tblData[[#This Row],[Bill Amount]],tblGroups[],2,TRUE)</f>
        <v>$100-$199</v>
      </c>
    </row>
    <row r="66" spans="1:7" x14ac:dyDescent="0.25">
      <c r="A66" s="26" t="s">
        <v>287</v>
      </c>
      <c r="B66" s="26" t="s">
        <v>288</v>
      </c>
      <c r="C66" s="26" t="s">
        <v>49</v>
      </c>
      <c r="D66" s="26" t="s">
        <v>289</v>
      </c>
      <c r="E66" s="26" t="s">
        <v>263</v>
      </c>
      <c r="F66" s="26">
        <v>109</v>
      </c>
      <c r="G66" s="26" t="str">
        <f>VLOOKUP(tblData[[#This Row],[Bill Amount]],tblGroups[],2,TRUE)</f>
        <v>$100-$199</v>
      </c>
    </row>
    <row r="67" spans="1:7" x14ac:dyDescent="0.25">
      <c r="A67" s="26" t="s">
        <v>290</v>
      </c>
      <c r="B67" s="26" t="s">
        <v>291</v>
      </c>
      <c r="C67" s="26" t="s">
        <v>49</v>
      </c>
      <c r="D67" s="26" t="s">
        <v>204</v>
      </c>
      <c r="E67" s="26" t="s">
        <v>292</v>
      </c>
      <c r="F67" s="26">
        <v>70</v>
      </c>
      <c r="G67" s="26" t="str">
        <f>VLOOKUP(tblData[[#This Row],[Bill Amount]],tblGroups[],2,TRUE)</f>
        <v>$0-$99</v>
      </c>
    </row>
    <row r="68" spans="1:7" x14ac:dyDescent="0.25">
      <c r="A68" s="26" t="s">
        <v>293</v>
      </c>
      <c r="B68" s="26" t="s">
        <v>294</v>
      </c>
      <c r="C68" s="26" t="s">
        <v>49</v>
      </c>
      <c r="D68" s="26" t="s">
        <v>295</v>
      </c>
      <c r="E68" s="26" t="s">
        <v>296</v>
      </c>
      <c r="F68" s="26">
        <v>183</v>
      </c>
      <c r="G68" s="26" t="str">
        <f>VLOOKUP(tblData[[#This Row],[Bill Amount]],tblGroups[],2,TRUE)</f>
        <v>$100-$199</v>
      </c>
    </row>
    <row r="69" spans="1:7" x14ac:dyDescent="0.25">
      <c r="A69" s="26" t="s">
        <v>297</v>
      </c>
      <c r="B69" s="26" t="s">
        <v>298</v>
      </c>
      <c r="C69" s="26" t="s">
        <v>59</v>
      </c>
      <c r="D69" s="26" t="s">
        <v>299</v>
      </c>
      <c r="E69" s="26" t="s">
        <v>81</v>
      </c>
      <c r="F69" s="26">
        <v>117</v>
      </c>
      <c r="G69" s="26" t="str">
        <f>VLOOKUP(tblData[[#This Row],[Bill Amount]],tblGroups[],2,TRUE)</f>
        <v>$100-$199</v>
      </c>
    </row>
    <row r="70" spans="1:7" x14ac:dyDescent="0.25">
      <c r="A70" s="26" t="s">
        <v>300</v>
      </c>
      <c r="B70" s="26" t="s">
        <v>301</v>
      </c>
      <c r="C70" s="26" t="s">
        <v>44</v>
      </c>
      <c r="D70" s="26" t="s">
        <v>80</v>
      </c>
      <c r="E70" s="26" t="s">
        <v>302</v>
      </c>
      <c r="F70" s="26">
        <v>52</v>
      </c>
      <c r="G70" s="26" t="str">
        <f>VLOOKUP(tblData[[#This Row],[Bill Amount]],tblGroups[],2,TRUE)</f>
        <v>$0-$99</v>
      </c>
    </row>
    <row r="71" spans="1:7" x14ac:dyDescent="0.25">
      <c r="A71" s="26" t="s">
        <v>303</v>
      </c>
      <c r="B71" s="26" t="s">
        <v>304</v>
      </c>
      <c r="C71" s="26" t="s">
        <v>59</v>
      </c>
      <c r="D71" s="26" t="s">
        <v>305</v>
      </c>
      <c r="E71" s="26" t="s">
        <v>306</v>
      </c>
      <c r="F71" s="26">
        <v>87</v>
      </c>
      <c r="G71" s="26" t="str">
        <f>VLOOKUP(tblData[[#This Row],[Bill Amount]],tblGroups[],2,TRUE)</f>
        <v>$0-$99</v>
      </c>
    </row>
    <row r="72" spans="1:7" x14ac:dyDescent="0.25">
      <c r="A72" s="26" t="s">
        <v>307</v>
      </c>
      <c r="B72" s="26" t="s">
        <v>308</v>
      </c>
      <c r="C72" s="26" t="s">
        <v>54</v>
      </c>
      <c r="D72" s="26" t="s">
        <v>309</v>
      </c>
      <c r="E72" s="26" t="s">
        <v>310</v>
      </c>
      <c r="F72" s="26">
        <v>139</v>
      </c>
      <c r="G72" s="26" t="str">
        <f>VLOOKUP(tblData[[#This Row],[Bill Amount]],tblGroups[],2,TRUE)</f>
        <v>$100-$199</v>
      </c>
    </row>
    <row r="73" spans="1:7" x14ac:dyDescent="0.25">
      <c r="A73" s="26" t="s">
        <v>311</v>
      </c>
      <c r="B73" s="26" t="s">
        <v>312</v>
      </c>
      <c r="C73" s="26" t="s">
        <v>59</v>
      </c>
      <c r="D73" s="26" t="s">
        <v>313</v>
      </c>
      <c r="E73" s="26" t="s">
        <v>77</v>
      </c>
      <c r="F73" s="26">
        <v>64</v>
      </c>
      <c r="G73" s="26" t="str">
        <f>VLOOKUP(tblData[[#This Row],[Bill Amount]],tblGroups[],2,TRUE)</f>
        <v>$0-$99</v>
      </c>
    </row>
    <row r="74" spans="1:7" x14ac:dyDescent="0.25">
      <c r="A74" s="26" t="s">
        <v>314</v>
      </c>
      <c r="B74" s="26" t="s">
        <v>315</v>
      </c>
      <c r="C74" s="26" t="s">
        <v>54</v>
      </c>
      <c r="D74" s="26" t="s">
        <v>316</v>
      </c>
      <c r="E74" s="26" t="s">
        <v>317</v>
      </c>
      <c r="F74" s="26">
        <v>146</v>
      </c>
      <c r="G74" s="26" t="str">
        <f>VLOOKUP(tblData[[#This Row],[Bill Amount]],tblGroups[],2,TRUE)</f>
        <v>$100-$199</v>
      </c>
    </row>
    <row r="75" spans="1:7" x14ac:dyDescent="0.25">
      <c r="A75" s="26" t="s">
        <v>318</v>
      </c>
      <c r="B75" s="26" t="s">
        <v>319</v>
      </c>
      <c r="C75" s="26" t="s">
        <v>59</v>
      </c>
      <c r="D75" s="26" t="s">
        <v>155</v>
      </c>
      <c r="E75" s="26" t="s">
        <v>320</v>
      </c>
      <c r="F75" s="26">
        <v>157</v>
      </c>
      <c r="G75" s="26" t="str">
        <f>VLOOKUP(tblData[[#This Row],[Bill Amount]],tblGroups[],2,TRUE)</f>
        <v>$100-$199</v>
      </c>
    </row>
    <row r="76" spans="1:7" x14ac:dyDescent="0.25">
      <c r="A76" s="26" t="s">
        <v>321</v>
      </c>
      <c r="B76" s="26" t="s">
        <v>322</v>
      </c>
      <c r="C76" s="26" t="s">
        <v>59</v>
      </c>
      <c r="D76" s="26" t="s">
        <v>323</v>
      </c>
      <c r="E76" s="26" t="s">
        <v>277</v>
      </c>
      <c r="F76" s="26">
        <v>115</v>
      </c>
      <c r="G76" s="26" t="str">
        <f>VLOOKUP(tblData[[#This Row],[Bill Amount]],tblGroups[],2,TRUE)</f>
        <v>$100-$199</v>
      </c>
    </row>
    <row r="77" spans="1:7" x14ac:dyDescent="0.25">
      <c r="A77" s="26" t="s">
        <v>324</v>
      </c>
      <c r="B77" s="26" t="s">
        <v>325</v>
      </c>
      <c r="C77" s="26" t="s">
        <v>54</v>
      </c>
      <c r="D77" s="26" t="s">
        <v>326</v>
      </c>
      <c r="E77" s="26" t="s">
        <v>327</v>
      </c>
      <c r="F77" s="26">
        <v>85</v>
      </c>
      <c r="G77" s="26" t="str">
        <f>VLOOKUP(tblData[[#This Row],[Bill Amount]],tblGroups[],2,TRUE)</f>
        <v>$0-$99</v>
      </c>
    </row>
    <row r="78" spans="1:7" x14ac:dyDescent="0.25">
      <c r="A78" s="26" t="s">
        <v>328</v>
      </c>
      <c r="B78" s="26" t="s">
        <v>329</v>
      </c>
      <c r="C78" s="26" t="s">
        <v>54</v>
      </c>
      <c r="D78" s="26" t="s">
        <v>330</v>
      </c>
      <c r="E78" s="26" t="s">
        <v>331</v>
      </c>
      <c r="F78" s="26">
        <v>100</v>
      </c>
      <c r="G78" s="26" t="str">
        <f>VLOOKUP(tblData[[#This Row],[Bill Amount]],tblGroups[],2,TRUE)</f>
        <v>$100-$199</v>
      </c>
    </row>
    <row r="79" spans="1:7" x14ac:dyDescent="0.25">
      <c r="A79" s="26" t="s">
        <v>332</v>
      </c>
      <c r="B79" s="26" t="s">
        <v>333</v>
      </c>
      <c r="C79" s="26" t="s">
        <v>54</v>
      </c>
      <c r="D79" s="26" t="s">
        <v>334</v>
      </c>
      <c r="E79" s="26" t="s">
        <v>335</v>
      </c>
      <c r="F79" s="26">
        <v>193</v>
      </c>
      <c r="G79" s="26" t="str">
        <f>VLOOKUP(tblData[[#This Row],[Bill Amount]],tblGroups[],2,TRUE)</f>
        <v>$100-$199</v>
      </c>
    </row>
    <row r="80" spans="1:7" x14ac:dyDescent="0.25">
      <c r="A80" s="26" t="s">
        <v>336</v>
      </c>
      <c r="B80" s="26" t="s">
        <v>337</v>
      </c>
      <c r="C80" s="26" t="s">
        <v>54</v>
      </c>
      <c r="D80" s="26" t="s">
        <v>338</v>
      </c>
      <c r="E80" s="26" t="s">
        <v>339</v>
      </c>
      <c r="F80" s="26">
        <v>113</v>
      </c>
      <c r="G80" s="26" t="str">
        <f>VLOOKUP(tblData[[#This Row],[Bill Amount]],tblGroups[],2,TRUE)</f>
        <v>$100-$199</v>
      </c>
    </row>
    <row r="81" spans="1:7" x14ac:dyDescent="0.25">
      <c r="A81" s="26" t="s">
        <v>340</v>
      </c>
      <c r="B81" s="26" t="s">
        <v>341</v>
      </c>
      <c r="C81" s="26" t="s">
        <v>54</v>
      </c>
      <c r="D81" s="26" t="s">
        <v>163</v>
      </c>
      <c r="E81" s="26" t="s">
        <v>187</v>
      </c>
      <c r="F81" s="26">
        <v>88</v>
      </c>
      <c r="G81" s="26" t="str">
        <f>VLOOKUP(tblData[[#This Row],[Bill Amount]],tblGroups[],2,TRUE)</f>
        <v>$0-$99</v>
      </c>
    </row>
    <row r="82" spans="1:7" x14ac:dyDescent="0.25">
      <c r="A82" s="26" t="s">
        <v>342</v>
      </c>
      <c r="B82" s="26" t="s">
        <v>343</v>
      </c>
      <c r="C82" s="26" t="s">
        <v>49</v>
      </c>
      <c r="D82" s="26" t="s">
        <v>344</v>
      </c>
      <c r="E82" s="26" t="s">
        <v>345</v>
      </c>
      <c r="F82" s="26">
        <v>109</v>
      </c>
      <c r="G82" s="26" t="str">
        <f>VLOOKUP(tblData[[#This Row],[Bill Amount]],tblGroups[],2,TRUE)</f>
        <v>$100-$199</v>
      </c>
    </row>
    <row r="83" spans="1:7" x14ac:dyDescent="0.25">
      <c r="A83" s="26" t="s">
        <v>346</v>
      </c>
      <c r="B83" s="26" t="s">
        <v>347</v>
      </c>
      <c r="C83" s="26" t="s">
        <v>59</v>
      </c>
      <c r="D83" s="26" t="s">
        <v>104</v>
      </c>
      <c r="E83" s="26" t="s">
        <v>348</v>
      </c>
      <c r="F83" s="26">
        <v>189</v>
      </c>
      <c r="G83" s="26" t="str">
        <f>VLOOKUP(tblData[[#This Row],[Bill Amount]],tblGroups[],2,TRUE)</f>
        <v>$100-$199</v>
      </c>
    </row>
    <row r="84" spans="1:7" x14ac:dyDescent="0.25">
      <c r="A84" s="26" t="s">
        <v>349</v>
      </c>
      <c r="B84" s="26" t="s">
        <v>350</v>
      </c>
      <c r="C84" s="26" t="s">
        <v>49</v>
      </c>
      <c r="D84" s="26" t="s">
        <v>351</v>
      </c>
      <c r="E84" s="26" t="s">
        <v>164</v>
      </c>
      <c r="F84" s="26">
        <v>156</v>
      </c>
      <c r="G84" s="26" t="str">
        <f>VLOOKUP(tblData[[#This Row],[Bill Amount]],tblGroups[],2,TRUE)</f>
        <v>$100-$199</v>
      </c>
    </row>
    <row r="85" spans="1:7" x14ac:dyDescent="0.25">
      <c r="A85" s="26" t="s">
        <v>352</v>
      </c>
      <c r="B85" s="26" t="s">
        <v>353</v>
      </c>
      <c r="C85" s="26" t="s">
        <v>54</v>
      </c>
      <c r="D85" s="26" t="s">
        <v>354</v>
      </c>
      <c r="E85" s="26" t="s">
        <v>355</v>
      </c>
      <c r="F85" s="26">
        <v>199</v>
      </c>
      <c r="G85" s="26" t="str">
        <f>VLOOKUP(tblData[[#This Row],[Bill Amount]],tblGroups[],2,TRUE)</f>
        <v>$100-$199</v>
      </c>
    </row>
    <row r="86" spans="1:7" x14ac:dyDescent="0.25">
      <c r="A86" s="26" t="s">
        <v>356</v>
      </c>
      <c r="B86" s="26" t="s">
        <v>357</v>
      </c>
      <c r="C86" s="26" t="s">
        <v>59</v>
      </c>
      <c r="D86" s="26" t="s">
        <v>289</v>
      </c>
      <c r="E86" s="26" t="s">
        <v>358</v>
      </c>
      <c r="F86" s="26">
        <v>68</v>
      </c>
      <c r="G86" s="26" t="str">
        <f>VLOOKUP(tblData[[#This Row],[Bill Amount]],tblGroups[],2,TRUE)</f>
        <v>$0-$99</v>
      </c>
    </row>
    <row r="87" spans="1:7" x14ac:dyDescent="0.25">
      <c r="A87" s="26" t="s">
        <v>359</v>
      </c>
      <c r="B87" s="26" t="s">
        <v>360</v>
      </c>
      <c r="C87" s="26" t="s">
        <v>59</v>
      </c>
      <c r="D87" s="26" t="s">
        <v>361</v>
      </c>
      <c r="E87" s="26" t="s">
        <v>81</v>
      </c>
      <c r="F87" s="26">
        <v>200</v>
      </c>
      <c r="G87" s="26" t="str">
        <f>VLOOKUP(tblData[[#This Row],[Bill Amount]],tblGroups[],2,TRUE)</f>
        <v>$200-$299</v>
      </c>
    </row>
    <row r="88" spans="1:7" x14ac:dyDescent="0.25">
      <c r="A88" s="26" t="s">
        <v>362</v>
      </c>
      <c r="B88" s="26" t="s">
        <v>363</v>
      </c>
      <c r="C88" s="26" t="s">
        <v>54</v>
      </c>
      <c r="D88" s="26" t="s">
        <v>305</v>
      </c>
      <c r="E88" s="26" t="s">
        <v>306</v>
      </c>
      <c r="F88" s="26">
        <v>96</v>
      </c>
      <c r="G88" s="26" t="str">
        <f>VLOOKUP(tblData[[#This Row],[Bill Amount]],tblGroups[],2,TRUE)</f>
        <v>$0-$99</v>
      </c>
    </row>
    <row r="89" spans="1:7" x14ac:dyDescent="0.25">
      <c r="A89" s="26" t="s">
        <v>364</v>
      </c>
      <c r="B89" s="26" t="s">
        <v>365</v>
      </c>
      <c r="C89" s="26" t="s">
        <v>54</v>
      </c>
      <c r="D89" s="26" t="s">
        <v>76</v>
      </c>
      <c r="E89" s="26" t="s">
        <v>366</v>
      </c>
      <c r="F89" s="26">
        <v>120</v>
      </c>
      <c r="G89" s="26" t="str">
        <f>VLOOKUP(tblData[[#This Row],[Bill Amount]],tblGroups[],2,TRUE)</f>
        <v>$100-$199</v>
      </c>
    </row>
    <row r="90" spans="1:7" x14ac:dyDescent="0.25">
      <c r="A90" s="26" t="s">
        <v>367</v>
      </c>
      <c r="B90" s="26" t="s">
        <v>368</v>
      </c>
      <c r="C90" s="26" t="s">
        <v>59</v>
      </c>
      <c r="D90" s="26" t="s">
        <v>369</v>
      </c>
      <c r="E90" s="26" t="s">
        <v>197</v>
      </c>
      <c r="F90" s="26">
        <v>54</v>
      </c>
      <c r="G90" s="26" t="str">
        <f>VLOOKUP(tblData[[#This Row],[Bill Amount]],tblGroups[],2,TRUE)</f>
        <v>$0-$99</v>
      </c>
    </row>
    <row r="91" spans="1:7" x14ac:dyDescent="0.25">
      <c r="A91" s="26" t="s">
        <v>370</v>
      </c>
      <c r="B91" s="26" t="s">
        <v>371</v>
      </c>
      <c r="C91" s="26" t="s">
        <v>54</v>
      </c>
      <c r="D91" s="26" t="s">
        <v>163</v>
      </c>
      <c r="E91" s="26" t="s">
        <v>81</v>
      </c>
      <c r="F91" s="26">
        <v>71</v>
      </c>
      <c r="G91" s="26" t="str">
        <f>VLOOKUP(tblData[[#This Row],[Bill Amount]],tblGroups[],2,TRUE)</f>
        <v>$0-$99</v>
      </c>
    </row>
    <row r="92" spans="1:7" x14ac:dyDescent="0.25">
      <c r="A92" s="26" t="s">
        <v>372</v>
      </c>
      <c r="B92" s="26" t="s">
        <v>373</v>
      </c>
      <c r="C92" s="26" t="s">
        <v>54</v>
      </c>
      <c r="D92" s="26" t="s">
        <v>374</v>
      </c>
      <c r="E92" s="26" t="s">
        <v>292</v>
      </c>
      <c r="F92" s="26">
        <v>63</v>
      </c>
      <c r="G92" s="26" t="str">
        <f>VLOOKUP(tblData[[#This Row],[Bill Amount]],tblGroups[],2,TRUE)</f>
        <v>$0-$99</v>
      </c>
    </row>
    <row r="93" spans="1:7" x14ac:dyDescent="0.25">
      <c r="A93" s="26" t="s">
        <v>375</v>
      </c>
      <c r="B93" s="26" t="s">
        <v>376</v>
      </c>
      <c r="C93" s="26" t="s">
        <v>54</v>
      </c>
      <c r="D93" s="26" t="s">
        <v>377</v>
      </c>
      <c r="E93" s="26" t="s">
        <v>378</v>
      </c>
      <c r="F93" s="26">
        <v>171</v>
      </c>
      <c r="G93" s="26" t="str">
        <f>VLOOKUP(tblData[[#This Row],[Bill Amount]],tblGroups[],2,TRUE)</f>
        <v>$100-$199</v>
      </c>
    </row>
    <row r="94" spans="1:7" x14ac:dyDescent="0.25">
      <c r="A94" s="26" t="s">
        <v>379</v>
      </c>
      <c r="B94" s="26" t="s">
        <v>380</v>
      </c>
      <c r="C94" s="26" t="s">
        <v>54</v>
      </c>
      <c r="D94" s="26" t="s">
        <v>381</v>
      </c>
      <c r="E94" s="26" t="s">
        <v>382</v>
      </c>
      <c r="F94" s="26">
        <v>163</v>
      </c>
      <c r="G94" s="26" t="str">
        <f>VLOOKUP(tblData[[#This Row],[Bill Amount]],tblGroups[],2,TRUE)</f>
        <v>$100-$199</v>
      </c>
    </row>
    <row r="95" spans="1:7" x14ac:dyDescent="0.25">
      <c r="A95" s="26" t="s">
        <v>383</v>
      </c>
      <c r="B95" s="26" t="s">
        <v>384</v>
      </c>
      <c r="C95" s="26" t="s">
        <v>54</v>
      </c>
      <c r="D95" s="26" t="s">
        <v>385</v>
      </c>
      <c r="E95" s="26" t="s">
        <v>386</v>
      </c>
      <c r="F95" s="26">
        <v>187</v>
      </c>
      <c r="G95" s="26" t="str">
        <f>VLOOKUP(tblData[[#This Row],[Bill Amount]],tblGroups[],2,TRUE)</f>
        <v>$100-$199</v>
      </c>
    </row>
    <row r="96" spans="1:7" x14ac:dyDescent="0.25">
      <c r="A96" s="26" t="s">
        <v>387</v>
      </c>
      <c r="B96" s="26" t="s">
        <v>388</v>
      </c>
      <c r="C96" s="26" t="s">
        <v>44</v>
      </c>
      <c r="D96" s="26" t="s">
        <v>389</v>
      </c>
      <c r="E96" s="26" t="s">
        <v>390</v>
      </c>
      <c r="F96" s="26">
        <v>87</v>
      </c>
      <c r="G96" s="26" t="str">
        <f>VLOOKUP(tblData[[#This Row],[Bill Amount]],tblGroups[],2,TRUE)</f>
        <v>$0-$99</v>
      </c>
    </row>
    <row r="97" spans="1:7" x14ac:dyDescent="0.25">
      <c r="A97" s="26" t="s">
        <v>391</v>
      </c>
      <c r="B97" s="26" t="s">
        <v>392</v>
      </c>
      <c r="C97" s="26" t="s">
        <v>54</v>
      </c>
      <c r="D97" s="26" t="s">
        <v>182</v>
      </c>
      <c r="E97" s="26" t="s">
        <v>393</v>
      </c>
      <c r="F97" s="26">
        <v>85</v>
      </c>
      <c r="G97" s="26" t="str">
        <f>VLOOKUP(tblData[[#This Row],[Bill Amount]],tblGroups[],2,TRUE)</f>
        <v>$0-$99</v>
      </c>
    </row>
    <row r="98" spans="1:7" x14ac:dyDescent="0.25">
      <c r="A98" s="26" t="s">
        <v>394</v>
      </c>
      <c r="B98" s="26" t="s">
        <v>395</v>
      </c>
      <c r="C98" s="26" t="s">
        <v>59</v>
      </c>
      <c r="D98" s="26" t="s">
        <v>396</v>
      </c>
      <c r="E98" s="26" t="s">
        <v>97</v>
      </c>
      <c r="F98" s="26">
        <v>85</v>
      </c>
      <c r="G98" s="26" t="str">
        <f>VLOOKUP(tblData[[#This Row],[Bill Amount]],tblGroups[],2,TRUE)</f>
        <v>$0-$99</v>
      </c>
    </row>
    <row r="99" spans="1:7" x14ac:dyDescent="0.25">
      <c r="A99" s="26" t="s">
        <v>397</v>
      </c>
      <c r="B99" s="26" t="s">
        <v>398</v>
      </c>
      <c r="C99" s="26" t="s">
        <v>49</v>
      </c>
      <c r="D99" s="26" t="s">
        <v>399</v>
      </c>
      <c r="E99" s="26" t="s">
        <v>400</v>
      </c>
      <c r="F99" s="26">
        <v>93</v>
      </c>
      <c r="G99" s="26" t="str">
        <f>VLOOKUP(tblData[[#This Row],[Bill Amount]],tblGroups[],2,TRUE)</f>
        <v>$0-$99</v>
      </c>
    </row>
    <row r="100" spans="1:7" x14ac:dyDescent="0.25">
      <c r="A100" s="26" t="s">
        <v>401</v>
      </c>
      <c r="B100" s="26" t="s">
        <v>402</v>
      </c>
      <c r="C100" s="26" t="s">
        <v>44</v>
      </c>
      <c r="D100" s="26" t="s">
        <v>403</v>
      </c>
      <c r="E100" s="26" t="s">
        <v>156</v>
      </c>
      <c r="F100" s="26">
        <v>182</v>
      </c>
      <c r="G100" s="26" t="str">
        <f>VLOOKUP(tblData[[#This Row],[Bill Amount]],tblGroups[],2,TRUE)</f>
        <v>$100-$199</v>
      </c>
    </row>
    <row r="101" spans="1:7" x14ac:dyDescent="0.25">
      <c r="A101" s="26" t="s">
        <v>404</v>
      </c>
      <c r="B101" s="26" t="s">
        <v>405</v>
      </c>
      <c r="C101" s="26" t="s">
        <v>44</v>
      </c>
      <c r="D101" s="26" t="s">
        <v>406</v>
      </c>
      <c r="E101" s="26" t="s">
        <v>407</v>
      </c>
      <c r="F101" s="26">
        <v>127</v>
      </c>
      <c r="G101" s="26" t="str">
        <f>VLOOKUP(tblData[[#This Row],[Bill Amount]],tblGroups[],2,TRUE)</f>
        <v>$100-$199</v>
      </c>
    </row>
    <row r="102" spans="1:7" x14ac:dyDescent="0.25">
      <c r="A102" s="26" t="s">
        <v>408</v>
      </c>
      <c r="B102" s="26" t="s">
        <v>409</v>
      </c>
      <c r="C102" s="26" t="s">
        <v>54</v>
      </c>
      <c r="D102" s="26" t="s">
        <v>299</v>
      </c>
      <c r="E102" s="26" t="s">
        <v>410</v>
      </c>
      <c r="F102" s="26">
        <v>92</v>
      </c>
      <c r="G102" s="26" t="str">
        <f>VLOOKUP(tblData[[#This Row],[Bill Amount]],tblGroups[],2,TRUE)</f>
        <v>$0-$99</v>
      </c>
    </row>
    <row r="103" spans="1:7" x14ac:dyDescent="0.25">
      <c r="A103" s="26" t="s">
        <v>411</v>
      </c>
      <c r="B103" s="26" t="s">
        <v>412</v>
      </c>
      <c r="C103" s="26" t="s">
        <v>54</v>
      </c>
      <c r="D103" s="26" t="s">
        <v>220</v>
      </c>
      <c r="E103" s="26" t="s">
        <v>77</v>
      </c>
      <c r="F103" s="26">
        <v>73</v>
      </c>
      <c r="G103" s="26" t="str">
        <f>VLOOKUP(tblData[[#This Row],[Bill Amount]],tblGroups[],2,TRUE)</f>
        <v>$0-$99</v>
      </c>
    </row>
    <row r="104" spans="1:7" x14ac:dyDescent="0.25">
      <c r="A104" s="26" t="s">
        <v>413</v>
      </c>
      <c r="B104" s="26" t="s">
        <v>414</v>
      </c>
      <c r="C104" s="26" t="s">
        <v>59</v>
      </c>
      <c r="D104" s="26" t="s">
        <v>415</v>
      </c>
      <c r="E104" s="26" t="s">
        <v>416</v>
      </c>
      <c r="F104" s="26">
        <v>82</v>
      </c>
      <c r="G104" s="26" t="str">
        <f>VLOOKUP(tblData[[#This Row],[Bill Amount]],tblGroups[],2,TRUE)</f>
        <v>$0-$99</v>
      </c>
    </row>
    <row r="105" spans="1:7" x14ac:dyDescent="0.25">
      <c r="A105" s="26" t="s">
        <v>417</v>
      </c>
      <c r="B105" s="26" t="s">
        <v>418</v>
      </c>
      <c r="C105" s="26" t="s">
        <v>59</v>
      </c>
      <c r="D105" s="26" t="s">
        <v>323</v>
      </c>
      <c r="E105" s="26" t="s">
        <v>263</v>
      </c>
      <c r="F105" s="26">
        <v>114</v>
      </c>
      <c r="G105" s="26" t="str">
        <f>VLOOKUP(tblData[[#This Row],[Bill Amount]],tblGroups[],2,TRUE)</f>
        <v>$100-$199</v>
      </c>
    </row>
    <row r="106" spans="1:7" x14ac:dyDescent="0.25">
      <c r="A106" s="26" t="s">
        <v>419</v>
      </c>
      <c r="B106" s="26" t="s">
        <v>420</v>
      </c>
      <c r="C106" s="26" t="s">
        <v>44</v>
      </c>
      <c r="D106" s="26" t="s">
        <v>421</v>
      </c>
      <c r="E106" s="26" t="s">
        <v>422</v>
      </c>
      <c r="F106" s="26">
        <v>86</v>
      </c>
      <c r="G106" s="26" t="str">
        <f>VLOOKUP(tblData[[#This Row],[Bill Amount]],tblGroups[],2,TRUE)</f>
        <v>$0-$99</v>
      </c>
    </row>
    <row r="107" spans="1:7" x14ac:dyDescent="0.25">
      <c r="A107" s="26" t="s">
        <v>423</v>
      </c>
      <c r="B107" s="26" t="s">
        <v>424</v>
      </c>
      <c r="C107" s="26" t="s">
        <v>44</v>
      </c>
      <c r="D107" s="26" t="s">
        <v>425</v>
      </c>
      <c r="E107" s="26" t="s">
        <v>426</v>
      </c>
      <c r="F107" s="26">
        <v>107</v>
      </c>
      <c r="G107" s="26" t="str">
        <f>VLOOKUP(tblData[[#This Row],[Bill Amount]],tblGroups[],2,TRUE)</f>
        <v>$100-$199</v>
      </c>
    </row>
    <row r="108" spans="1:7" x14ac:dyDescent="0.25">
      <c r="A108" s="26" t="s">
        <v>427</v>
      </c>
      <c r="B108" s="26" t="s">
        <v>428</v>
      </c>
      <c r="C108" s="26" t="s">
        <v>54</v>
      </c>
      <c r="D108" s="26" t="s">
        <v>143</v>
      </c>
      <c r="E108" s="26" t="s">
        <v>65</v>
      </c>
      <c r="F108" s="26">
        <v>97</v>
      </c>
      <c r="G108" s="26" t="str">
        <f>VLOOKUP(tblData[[#This Row],[Bill Amount]],tblGroups[],2,TRUE)</f>
        <v>$0-$99</v>
      </c>
    </row>
    <row r="109" spans="1:7" x14ac:dyDescent="0.25">
      <c r="A109" s="26" t="s">
        <v>429</v>
      </c>
      <c r="B109" s="26" t="s">
        <v>430</v>
      </c>
      <c r="C109" s="26" t="s">
        <v>54</v>
      </c>
      <c r="D109" s="26" t="s">
        <v>116</v>
      </c>
      <c r="E109" s="26" t="s">
        <v>175</v>
      </c>
      <c r="F109" s="26">
        <v>122</v>
      </c>
      <c r="G109" s="26" t="str">
        <f>VLOOKUP(tblData[[#This Row],[Bill Amount]],tblGroups[],2,TRUE)</f>
        <v>$100-$199</v>
      </c>
    </row>
    <row r="110" spans="1:7" x14ac:dyDescent="0.25">
      <c r="A110" s="26" t="s">
        <v>431</v>
      </c>
      <c r="B110" s="26" t="s">
        <v>432</v>
      </c>
      <c r="C110" s="26" t="s">
        <v>54</v>
      </c>
      <c r="D110" s="26" t="s">
        <v>433</v>
      </c>
      <c r="E110" s="26" t="s">
        <v>217</v>
      </c>
      <c r="F110" s="26">
        <v>137</v>
      </c>
      <c r="G110" s="26" t="str">
        <f>VLOOKUP(tblData[[#This Row],[Bill Amount]],tblGroups[],2,TRUE)</f>
        <v>$100-$199</v>
      </c>
    </row>
    <row r="111" spans="1:7" x14ac:dyDescent="0.25">
      <c r="A111" s="26" t="s">
        <v>434</v>
      </c>
      <c r="B111" s="26" t="s">
        <v>435</v>
      </c>
      <c r="C111" s="26" t="s">
        <v>44</v>
      </c>
      <c r="D111" s="26" t="s">
        <v>436</v>
      </c>
      <c r="E111" s="26" t="s">
        <v>437</v>
      </c>
      <c r="F111" s="26">
        <v>132</v>
      </c>
      <c r="G111" s="26" t="str">
        <f>VLOOKUP(tblData[[#This Row],[Bill Amount]],tblGroups[],2,TRUE)</f>
        <v>$100-$199</v>
      </c>
    </row>
    <row r="112" spans="1:7" x14ac:dyDescent="0.25">
      <c r="A112" s="26" t="s">
        <v>438</v>
      </c>
      <c r="B112" s="26" t="s">
        <v>439</v>
      </c>
      <c r="C112" s="26" t="s">
        <v>59</v>
      </c>
      <c r="D112" s="26" t="s">
        <v>440</v>
      </c>
      <c r="E112" s="26" t="s">
        <v>121</v>
      </c>
      <c r="F112" s="26">
        <v>129</v>
      </c>
      <c r="G112" s="26" t="str">
        <f>VLOOKUP(tblData[[#This Row],[Bill Amount]],tblGroups[],2,TRUE)</f>
        <v>$100-$199</v>
      </c>
    </row>
    <row r="113" spans="1:7" x14ac:dyDescent="0.25">
      <c r="A113" s="26" t="s">
        <v>441</v>
      </c>
      <c r="B113" s="26" t="s">
        <v>442</v>
      </c>
      <c r="C113" s="26" t="s">
        <v>54</v>
      </c>
      <c r="D113" s="26" t="s">
        <v>443</v>
      </c>
      <c r="E113" s="26" t="s">
        <v>263</v>
      </c>
      <c r="F113" s="26">
        <v>176</v>
      </c>
      <c r="G113" s="26" t="str">
        <f>VLOOKUP(tblData[[#This Row],[Bill Amount]],tblGroups[],2,TRUE)</f>
        <v>$100-$199</v>
      </c>
    </row>
    <row r="114" spans="1:7" x14ac:dyDescent="0.25">
      <c r="A114" s="26" t="s">
        <v>444</v>
      </c>
      <c r="B114" s="26" t="s">
        <v>445</v>
      </c>
      <c r="C114" s="26" t="s">
        <v>59</v>
      </c>
      <c r="D114" s="26" t="s">
        <v>446</v>
      </c>
      <c r="E114" s="26" t="s">
        <v>447</v>
      </c>
      <c r="F114" s="26">
        <v>103</v>
      </c>
      <c r="G114" s="26" t="str">
        <f>VLOOKUP(tblData[[#This Row],[Bill Amount]],tblGroups[],2,TRUE)</f>
        <v>$100-$199</v>
      </c>
    </row>
    <row r="115" spans="1:7" x14ac:dyDescent="0.25">
      <c r="A115" s="26" t="s">
        <v>448</v>
      </c>
      <c r="B115" s="26" t="s">
        <v>449</v>
      </c>
      <c r="C115" s="26" t="s">
        <v>44</v>
      </c>
      <c r="D115" s="26" t="s">
        <v>450</v>
      </c>
      <c r="E115" s="26" t="s">
        <v>451</v>
      </c>
      <c r="F115" s="26">
        <v>87</v>
      </c>
      <c r="G115" s="26" t="str">
        <f>VLOOKUP(tblData[[#This Row],[Bill Amount]],tblGroups[],2,TRUE)</f>
        <v>$0-$99</v>
      </c>
    </row>
    <row r="116" spans="1:7" x14ac:dyDescent="0.25">
      <c r="A116" s="26" t="s">
        <v>452</v>
      </c>
      <c r="B116" s="26" t="s">
        <v>453</v>
      </c>
      <c r="C116" s="26" t="s">
        <v>49</v>
      </c>
      <c r="D116" s="26" t="s">
        <v>454</v>
      </c>
      <c r="E116" s="26" t="s">
        <v>455</v>
      </c>
      <c r="F116" s="26">
        <v>50</v>
      </c>
      <c r="G116" s="26" t="str">
        <f>VLOOKUP(tblData[[#This Row],[Bill Amount]],tblGroups[],2,TRUE)</f>
        <v>$0-$99</v>
      </c>
    </row>
    <row r="117" spans="1:7" x14ac:dyDescent="0.25">
      <c r="A117" s="26" t="s">
        <v>456</v>
      </c>
      <c r="B117" s="26" t="s">
        <v>457</v>
      </c>
      <c r="C117" s="26" t="s">
        <v>44</v>
      </c>
      <c r="D117" s="26" t="s">
        <v>458</v>
      </c>
      <c r="E117" s="26" t="s">
        <v>156</v>
      </c>
      <c r="F117" s="26">
        <v>179</v>
      </c>
      <c r="G117" s="26" t="str">
        <f>VLOOKUP(tblData[[#This Row],[Bill Amount]],tblGroups[],2,TRUE)</f>
        <v>$100-$199</v>
      </c>
    </row>
    <row r="118" spans="1:7" x14ac:dyDescent="0.25">
      <c r="A118" s="26" t="s">
        <v>459</v>
      </c>
      <c r="B118" s="26" t="s">
        <v>460</v>
      </c>
      <c r="C118" s="26" t="s">
        <v>44</v>
      </c>
      <c r="D118" s="26" t="s">
        <v>461</v>
      </c>
      <c r="E118" s="26" t="s">
        <v>462</v>
      </c>
      <c r="F118" s="26">
        <v>186</v>
      </c>
      <c r="G118" s="26" t="str">
        <f>VLOOKUP(tblData[[#This Row],[Bill Amount]],tblGroups[],2,TRUE)</f>
        <v>$100-$199</v>
      </c>
    </row>
    <row r="119" spans="1:7" x14ac:dyDescent="0.25">
      <c r="A119" s="26" t="s">
        <v>463</v>
      </c>
      <c r="B119" s="26" t="s">
        <v>464</v>
      </c>
      <c r="C119" s="26" t="s">
        <v>49</v>
      </c>
      <c r="D119" s="26" t="s">
        <v>465</v>
      </c>
      <c r="E119" s="26" t="s">
        <v>348</v>
      </c>
      <c r="F119" s="26">
        <v>172</v>
      </c>
      <c r="G119" s="26" t="str">
        <f>VLOOKUP(tblData[[#This Row],[Bill Amount]],tblGroups[],2,TRUE)</f>
        <v>$100-$199</v>
      </c>
    </row>
    <row r="120" spans="1:7" x14ac:dyDescent="0.25">
      <c r="A120" s="26" t="s">
        <v>466</v>
      </c>
      <c r="B120" s="26" t="s">
        <v>467</v>
      </c>
      <c r="C120" s="26" t="s">
        <v>59</v>
      </c>
      <c r="D120" s="26" t="s">
        <v>468</v>
      </c>
      <c r="E120" s="26" t="s">
        <v>469</v>
      </c>
      <c r="F120" s="26">
        <v>79</v>
      </c>
      <c r="G120" s="26" t="str">
        <f>VLOOKUP(tblData[[#This Row],[Bill Amount]],tblGroups[],2,TRUE)</f>
        <v>$0-$99</v>
      </c>
    </row>
    <row r="121" spans="1:7" x14ac:dyDescent="0.25">
      <c r="A121" s="26" t="s">
        <v>470</v>
      </c>
      <c r="B121" s="26" t="s">
        <v>471</v>
      </c>
      <c r="C121" s="26" t="s">
        <v>44</v>
      </c>
      <c r="D121" s="26" t="s">
        <v>472</v>
      </c>
      <c r="E121" s="26" t="s">
        <v>46</v>
      </c>
      <c r="F121" s="26">
        <v>185</v>
      </c>
      <c r="G121" s="26" t="str">
        <f>VLOOKUP(tblData[[#This Row],[Bill Amount]],tblGroups[],2,TRUE)</f>
        <v>$100-$199</v>
      </c>
    </row>
    <row r="122" spans="1:7" x14ac:dyDescent="0.25">
      <c r="A122" s="26" t="s">
        <v>473</v>
      </c>
      <c r="B122" s="26" t="s">
        <v>474</v>
      </c>
      <c r="C122" s="26" t="s">
        <v>44</v>
      </c>
      <c r="D122" s="26" t="s">
        <v>475</v>
      </c>
      <c r="E122" s="26" t="s">
        <v>476</v>
      </c>
      <c r="F122" s="26">
        <v>176</v>
      </c>
      <c r="G122" s="26" t="str">
        <f>VLOOKUP(tblData[[#This Row],[Bill Amount]],tblGroups[],2,TRUE)</f>
        <v>$100-$199</v>
      </c>
    </row>
    <row r="123" spans="1:7" x14ac:dyDescent="0.25">
      <c r="A123" s="26" t="s">
        <v>477</v>
      </c>
      <c r="B123" s="26" t="s">
        <v>478</v>
      </c>
      <c r="C123" s="26" t="s">
        <v>44</v>
      </c>
      <c r="D123" s="26" t="s">
        <v>479</v>
      </c>
      <c r="E123" s="26" t="s">
        <v>51</v>
      </c>
      <c r="F123" s="26">
        <v>195</v>
      </c>
      <c r="G123" s="26" t="str">
        <f>VLOOKUP(tblData[[#This Row],[Bill Amount]],tblGroups[],2,TRUE)</f>
        <v>$100-$199</v>
      </c>
    </row>
    <row r="124" spans="1:7" x14ac:dyDescent="0.25">
      <c r="A124" s="26" t="s">
        <v>480</v>
      </c>
      <c r="B124" s="26" t="s">
        <v>481</v>
      </c>
      <c r="C124" s="26" t="s">
        <v>54</v>
      </c>
      <c r="D124" s="26" t="s">
        <v>482</v>
      </c>
      <c r="E124" s="26" t="s">
        <v>81</v>
      </c>
      <c r="F124" s="26">
        <v>80</v>
      </c>
      <c r="G124" s="26" t="str">
        <f>VLOOKUP(tblData[[#This Row],[Bill Amount]],tblGroups[],2,TRUE)</f>
        <v>$0-$99</v>
      </c>
    </row>
    <row r="125" spans="1:7" x14ac:dyDescent="0.25">
      <c r="A125" s="26" t="s">
        <v>483</v>
      </c>
      <c r="B125" s="26" t="s">
        <v>484</v>
      </c>
      <c r="C125" s="26" t="s">
        <v>54</v>
      </c>
      <c r="D125" s="26" t="s">
        <v>485</v>
      </c>
      <c r="E125" s="26" t="s">
        <v>486</v>
      </c>
      <c r="F125" s="26">
        <v>176</v>
      </c>
      <c r="G125" s="26" t="str">
        <f>VLOOKUP(tblData[[#This Row],[Bill Amount]],tblGroups[],2,TRUE)</f>
        <v>$100-$199</v>
      </c>
    </row>
    <row r="126" spans="1:7" x14ac:dyDescent="0.25">
      <c r="A126" s="26" t="s">
        <v>487</v>
      </c>
      <c r="B126" s="26" t="s">
        <v>488</v>
      </c>
      <c r="C126" s="26" t="s">
        <v>54</v>
      </c>
      <c r="D126" s="26" t="s">
        <v>489</v>
      </c>
      <c r="E126" s="26" t="s">
        <v>490</v>
      </c>
      <c r="F126" s="26">
        <v>125</v>
      </c>
      <c r="G126" s="26" t="str">
        <f>VLOOKUP(tblData[[#This Row],[Bill Amount]],tblGroups[],2,TRUE)</f>
        <v>$100-$199</v>
      </c>
    </row>
    <row r="127" spans="1:7" x14ac:dyDescent="0.25">
      <c r="A127" s="26" t="s">
        <v>491</v>
      </c>
      <c r="B127" s="26" t="s">
        <v>492</v>
      </c>
      <c r="C127" s="26" t="s">
        <v>49</v>
      </c>
      <c r="D127" s="26" t="s">
        <v>406</v>
      </c>
      <c r="E127" s="26" t="s">
        <v>386</v>
      </c>
      <c r="F127" s="26">
        <v>182</v>
      </c>
      <c r="G127" s="26" t="str">
        <f>VLOOKUP(tblData[[#This Row],[Bill Amount]],tblGroups[],2,TRUE)</f>
        <v>$100-$199</v>
      </c>
    </row>
    <row r="128" spans="1:7" x14ac:dyDescent="0.25">
      <c r="A128" s="26" t="s">
        <v>493</v>
      </c>
      <c r="B128" s="26" t="s">
        <v>494</v>
      </c>
      <c r="C128" s="26" t="s">
        <v>54</v>
      </c>
      <c r="D128" s="26" t="s">
        <v>280</v>
      </c>
      <c r="E128" s="26" t="s">
        <v>447</v>
      </c>
      <c r="F128" s="26">
        <v>146</v>
      </c>
      <c r="G128" s="26" t="str">
        <f>VLOOKUP(tblData[[#This Row],[Bill Amount]],tblGroups[],2,TRUE)</f>
        <v>$100-$199</v>
      </c>
    </row>
    <row r="129" spans="1:7" x14ac:dyDescent="0.25">
      <c r="A129" s="26" t="s">
        <v>495</v>
      </c>
      <c r="B129" s="26" t="s">
        <v>496</v>
      </c>
      <c r="C129" s="26" t="s">
        <v>44</v>
      </c>
      <c r="D129" s="26" t="s">
        <v>497</v>
      </c>
      <c r="E129" s="26" t="s">
        <v>498</v>
      </c>
      <c r="F129" s="26">
        <v>128</v>
      </c>
      <c r="G129" s="26" t="str">
        <f>VLOOKUP(tblData[[#This Row],[Bill Amount]],tblGroups[],2,TRUE)</f>
        <v>$100-$199</v>
      </c>
    </row>
    <row r="130" spans="1:7" x14ac:dyDescent="0.25">
      <c r="A130" s="26" t="s">
        <v>499</v>
      </c>
      <c r="B130" s="26" t="s">
        <v>500</v>
      </c>
      <c r="C130" s="26" t="s">
        <v>44</v>
      </c>
      <c r="D130" s="26" t="s">
        <v>295</v>
      </c>
      <c r="E130" s="26" t="s">
        <v>501</v>
      </c>
      <c r="F130" s="26">
        <v>124</v>
      </c>
      <c r="G130" s="26" t="str">
        <f>VLOOKUP(tblData[[#This Row],[Bill Amount]],tblGroups[],2,TRUE)</f>
        <v>$100-$199</v>
      </c>
    </row>
    <row r="131" spans="1:7" x14ac:dyDescent="0.25">
      <c r="A131" s="26" t="s">
        <v>502</v>
      </c>
      <c r="B131" s="26" t="s">
        <v>503</v>
      </c>
      <c r="C131" s="26" t="s">
        <v>44</v>
      </c>
      <c r="D131" s="26" t="s">
        <v>147</v>
      </c>
      <c r="E131" s="26" t="s">
        <v>61</v>
      </c>
      <c r="F131" s="26">
        <v>162</v>
      </c>
      <c r="G131" s="26" t="str">
        <f>VLOOKUP(tblData[[#This Row],[Bill Amount]],tblGroups[],2,TRUE)</f>
        <v>$100-$199</v>
      </c>
    </row>
    <row r="132" spans="1:7" x14ac:dyDescent="0.25">
      <c r="A132" s="26" t="s">
        <v>504</v>
      </c>
      <c r="B132" s="26" t="s">
        <v>505</v>
      </c>
      <c r="C132" s="26" t="s">
        <v>54</v>
      </c>
      <c r="D132" s="26" t="s">
        <v>472</v>
      </c>
      <c r="E132" s="26" t="s">
        <v>327</v>
      </c>
      <c r="F132" s="26">
        <v>145</v>
      </c>
      <c r="G132" s="26" t="str">
        <f>VLOOKUP(tblData[[#This Row],[Bill Amount]],tblGroups[],2,TRUE)</f>
        <v>$100-$199</v>
      </c>
    </row>
    <row r="133" spans="1:7" x14ac:dyDescent="0.25">
      <c r="A133" s="26" t="s">
        <v>506</v>
      </c>
      <c r="B133" s="26" t="s">
        <v>507</v>
      </c>
      <c r="C133" s="26" t="s">
        <v>59</v>
      </c>
      <c r="D133" s="26" t="s">
        <v>200</v>
      </c>
      <c r="E133" s="26" t="s">
        <v>469</v>
      </c>
      <c r="F133" s="26">
        <v>62</v>
      </c>
      <c r="G133" s="26" t="str">
        <f>VLOOKUP(tblData[[#This Row],[Bill Amount]],tblGroups[],2,TRUE)</f>
        <v>$0-$99</v>
      </c>
    </row>
    <row r="134" spans="1:7" x14ac:dyDescent="0.25">
      <c r="A134" s="26" t="s">
        <v>508</v>
      </c>
      <c r="B134" s="26" t="s">
        <v>509</v>
      </c>
      <c r="C134" s="26" t="s">
        <v>59</v>
      </c>
      <c r="D134" s="26" t="s">
        <v>465</v>
      </c>
      <c r="E134" s="26" t="s">
        <v>510</v>
      </c>
      <c r="F134" s="26">
        <v>116</v>
      </c>
      <c r="G134" s="26" t="str">
        <f>VLOOKUP(tblData[[#This Row],[Bill Amount]],tblGroups[],2,TRUE)</f>
        <v>$100-$199</v>
      </c>
    </row>
    <row r="135" spans="1:7" x14ac:dyDescent="0.25">
      <c r="A135" s="26" t="s">
        <v>511</v>
      </c>
      <c r="B135" s="26" t="s">
        <v>512</v>
      </c>
      <c r="C135" s="26" t="s">
        <v>59</v>
      </c>
      <c r="D135" s="26" t="s">
        <v>513</v>
      </c>
      <c r="E135" s="26" t="s">
        <v>175</v>
      </c>
      <c r="F135" s="26">
        <v>104</v>
      </c>
      <c r="G135" s="26" t="str">
        <f>VLOOKUP(tblData[[#This Row],[Bill Amount]],tblGroups[],2,TRUE)</f>
        <v>$100-$199</v>
      </c>
    </row>
    <row r="136" spans="1:7" x14ac:dyDescent="0.25">
      <c r="A136" s="26" t="s">
        <v>514</v>
      </c>
      <c r="B136" s="26" t="s">
        <v>515</v>
      </c>
      <c r="C136" s="26" t="s">
        <v>49</v>
      </c>
      <c r="D136" s="26" t="s">
        <v>516</v>
      </c>
      <c r="E136" s="26" t="s">
        <v>517</v>
      </c>
      <c r="F136" s="26">
        <v>163</v>
      </c>
      <c r="G136" s="26" t="str">
        <f>VLOOKUP(tblData[[#This Row],[Bill Amount]],tblGroups[],2,TRUE)</f>
        <v>$100-$199</v>
      </c>
    </row>
    <row r="137" spans="1:7" x14ac:dyDescent="0.25">
      <c r="A137" s="26" t="s">
        <v>518</v>
      </c>
      <c r="B137" s="26" t="s">
        <v>519</v>
      </c>
      <c r="C137" s="26" t="s">
        <v>59</v>
      </c>
      <c r="D137" s="26" t="s">
        <v>520</v>
      </c>
      <c r="E137" s="26" t="s">
        <v>521</v>
      </c>
      <c r="F137" s="26">
        <v>82</v>
      </c>
      <c r="G137" s="26" t="str">
        <f>VLOOKUP(tblData[[#This Row],[Bill Amount]],tblGroups[],2,TRUE)</f>
        <v>$0-$99</v>
      </c>
    </row>
    <row r="138" spans="1:7" x14ac:dyDescent="0.25">
      <c r="A138" s="26" t="s">
        <v>522</v>
      </c>
      <c r="B138" s="26" t="s">
        <v>523</v>
      </c>
      <c r="C138" s="26" t="s">
        <v>59</v>
      </c>
      <c r="D138" s="26" t="s">
        <v>524</v>
      </c>
      <c r="E138" s="26" t="s">
        <v>525</v>
      </c>
      <c r="F138" s="26">
        <v>198</v>
      </c>
      <c r="G138" s="26" t="str">
        <f>VLOOKUP(tblData[[#This Row],[Bill Amount]],tblGroups[],2,TRUE)</f>
        <v>$100-$199</v>
      </c>
    </row>
    <row r="139" spans="1:7" x14ac:dyDescent="0.25">
      <c r="A139" s="26" t="s">
        <v>526</v>
      </c>
      <c r="B139" s="26" t="s">
        <v>527</v>
      </c>
      <c r="C139" s="26" t="s">
        <v>49</v>
      </c>
      <c r="D139" s="26" t="s">
        <v>479</v>
      </c>
      <c r="E139" s="26" t="s">
        <v>164</v>
      </c>
      <c r="F139" s="26">
        <v>186</v>
      </c>
      <c r="G139" s="26" t="str">
        <f>VLOOKUP(tblData[[#This Row],[Bill Amount]],tblGroups[],2,TRUE)</f>
        <v>$100-$199</v>
      </c>
    </row>
    <row r="140" spans="1:7" x14ac:dyDescent="0.25">
      <c r="A140" s="26" t="s">
        <v>528</v>
      </c>
      <c r="B140" s="26" t="s">
        <v>529</v>
      </c>
      <c r="C140" s="26" t="s">
        <v>49</v>
      </c>
      <c r="D140" s="26" t="s">
        <v>530</v>
      </c>
      <c r="E140" s="26" t="s">
        <v>144</v>
      </c>
      <c r="F140" s="26">
        <v>54</v>
      </c>
      <c r="G140" s="26" t="str">
        <f>VLOOKUP(tblData[[#This Row],[Bill Amount]],tblGroups[],2,TRUE)</f>
        <v>$0-$99</v>
      </c>
    </row>
    <row r="141" spans="1:7" x14ac:dyDescent="0.25">
      <c r="A141" s="26" t="s">
        <v>531</v>
      </c>
      <c r="B141" s="26" t="s">
        <v>532</v>
      </c>
      <c r="C141" s="26" t="s">
        <v>54</v>
      </c>
      <c r="D141" s="26" t="s">
        <v>159</v>
      </c>
      <c r="E141" s="26" t="s">
        <v>533</v>
      </c>
      <c r="F141" s="26">
        <v>88</v>
      </c>
      <c r="G141" s="26" t="str">
        <f>VLOOKUP(tblData[[#This Row],[Bill Amount]],tblGroups[],2,TRUE)</f>
        <v>$0-$99</v>
      </c>
    </row>
    <row r="142" spans="1:7" x14ac:dyDescent="0.25">
      <c r="A142" s="26" t="s">
        <v>534</v>
      </c>
      <c r="B142" s="26" t="s">
        <v>535</v>
      </c>
      <c r="C142" s="26" t="s">
        <v>59</v>
      </c>
      <c r="D142" s="26" t="s">
        <v>536</v>
      </c>
      <c r="E142" s="26" t="s">
        <v>537</v>
      </c>
      <c r="F142" s="26">
        <v>81</v>
      </c>
      <c r="G142" s="26" t="str">
        <f>VLOOKUP(tblData[[#This Row],[Bill Amount]],tblGroups[],2,TRUE)</f>
        <v>$0-$99</v>
      </c>
    </row>
    <row r="143" spans="1:7" x14ac:dyDescent="0.25">
      <c r="A143" s="26" t="s">
        <v>538</v>
      </c>
      <c r="B143" s="26" t="s">
        <v>539</v>
      </c>
      <c r="C143" s="26" t="s">
        <v>44</v>
      </c>
      <c r="D143" s="26" t="s">
        <v>421</v>
      </c>
      <c r="E143" s="26" t="s">
        <v>540</v>
      </c>
      <c r="F143" s="26">
        <v>158</v>
      </c>
      <c r="G143" s="26" t="str">
        <f>VLOOKUP(tblData[[#This Row],[Bill Amount]],tblGroups[],2,TRUE)</f>
        <v>$100-$199</v>
      </c>
    </row>
    <row r="144" spans="1:7" x14ac:dyDescent="0.25">
      <c r="A144" s="26" t="s">
        <v>541</v>
      </c>
      <c r="B144" s="26" t="s">
        <v>542</v>
      </c>
      <c r="C144" s="26" t="s">
        <v>49</v>
      </c>
      <c r="D144" s="26" t="s">
        <v>425</v>
      </c>
      <c r="E144" s="26" t="s">
        <v>390</v>
      </c>
      <c r="F144" s="26">
        <v>177</v>
      </c>
      <c r="G144" s="26" t="str">
        <f>VLOOKUP(tblData[[#This Row],[Bill Amount]],tblGroups[],2,TRUE)</f>
        <v>$100-$199</v>
      </c>
    </row>
    <row r="145" spans="1:7" x14ac:dyDescent="0.25">
      <c r="A145" s="26" t="s">
        <v>543</v>
      </c>
      <c r="B145" s="26" t="s">
        <v>544</v>
      </c>
      <c r="C145" s="26" t="s">
        <v>49</v>
      </c>
      <c r="D145" s="26" t="s">
        <v>545</v>
      </c>
      <c r="E145" s="26" t="s">
        <v>546</v>
      </c>
      <c r="F145" s="26">
        <v>200</v>
      </c>
      <c r="G145" s="26" t="str">
        <f>VLOOKUP(tblData[[#This Row],[Bill Amount]],tblGroups[],2,TRUE)</f>
        <v>$200-$299</v>
      </c>
    </row>
    <row r="146" spans="1:7" x14ac:dyDescent="0.25">
      <c r="A146" s="26" t="s">
        <v>547</v>
      </c>
      <c r="B146" s="26" t="s">
        <v>548</v>
      </c>
      <c r="C146" s="26" t="s">
        <v>49</v>
      </c>
      <c r="D146" s="26" t="s">
        <v>244</v>
      </c>
      <c r="E146" s="26" t="s">
        <v>549</v>
      </c>
      <c r="F146" s="26">
        <v>100</v>
      </c>
      <c r="G146" s="26" t="str">
        <f>VLOOKUP(tblData[[#This Row],[Bill Amount]],tblGroups[],2,TRUE)</f>
        <v>$100-$199</v>
      </c>
    </row>
    <row r="147" spans="1:7" x14ac:dyDescent="0.25">
      <c r="A147" s="26" t="s">
        <v>550</v>
      </c>
      <c r="B147" s="26" t="s">
        <v>551</v>
      </c>
      <c r="C147" s="26" t="s">
        <v>49</v>
      </c>
      <c r="D147" s="26" t="s">
        <v>552</v>
      </c>
      <c r="E147" s="26" t="s">
        <v>327</v>
      </c>
      <c r="F147" s="26">
        <v>162</v>
      </c>
      <c r="G147" s="26" t="str">
        <f>VLOOKUP(tblData[[#This Row],[Bill Amount]],tblGroups[],2,TRUE)</f>
        <v>$100-$199</v>
      </c>
    </row>
    <row r="148" spans="1:7" x14ac:dyDescent="0.25">
      <c r="A148" s="26" t="s">
        <v>553</v>
      </c>
      <c r="B148" s="26" t="s">
        <v>554</v>
      </c>
      <c r="C148" s="26" t="s">
        <v>49</v>
      </c>
      <c r="D148" s="26" t="s">
        <v>472</v>
      </c>
      <c r="E148" s="26" t="s">
        <v>555</v>
      </c>
      <c r="F148" s="26">
        <v>142</v>
      </c>
      <c r="G148" s="26" t="str">
        <f>VLOOKUP(tblData[[#This Row],[Bill Amount]],tblGroups[],2,TRUE)</f>
        <v>$100-$199</v>
      </c>
    </row>
    <row r="149" spans="1:7" x14ac:dyDescent="0.25">
      <c r="A149" s="26" t="s">
        <v>556</v>
      </c>
      <c r="B149" s="26" t="s">
        <v>557</v>
      </c>
      <c r="C149" s="26" t="s">
        <v>54</v>
      </c>
      <c r="D149" s="26" t="s">
        <v>461</v>
      </c>
      <c r="E149" s="26" t="s">
        <v>558</v>
      </c>
      <c r="F149" s="26">
        <v>137</v>
      </c>
      <c r="G149" s="26" t="str">
        <f>VLOOKUP(tblData[[#This Row],[Bill Amount]],tblGroups[],2,TRUE)</f>
        <v>$100-$199</v>
      </c>
    </row>
    <row r="150" spans="1:7" x14ac:dyDescent="0.25">
      <c r="A150" s="26" t="s">
        <v>559</v>
      </c>
      <c r="B150" s="26" t="s">
        <v>560</v>
      </c>
      <c r="C150" s="26" t="s">
        <v>54</v>
      </c>
      <c r="D150" s="26" t="s">
        <v>369</v>
      </c>
      <c r="E150" s="26" t="s">
        <v>156</v>
      </c>
      <c r="F150" s="26">
        <v>177</v>
      </c>
      <c r="G150" s="26" t="str">
        <f>VLOOKUP(tblData[[#This Row],[Bill Amount]],tblGroups[],2,TRUE)</f>
        <v>$100-$199</v>
      </c>
    </row>
    <row r="151" spans="1:7" x14ac:dyDescent="0.25">
      <c r="A151" s="26" t="s">
        <v>561</v>
      </c>
      <c r="B151" s="26" t="s">
        <v>562</v>
      </c>
      <c r="C151" s="26" t="s">
        <v>49</v>
      </c>
      <c r="D151" s="26" t="s">
        <v>563</v>
      </c>
      <c r="E151" s="26" t="s">
        <v>175</v>
      </c>
      <c r="F151" s="26">
        <v>147</v>
      </c>
      <c r="G151" s="26" t="str">
        <f>VLOOKUP(tblData[[#This Row],[Bill Amount]],tblGroups[],2,TRUE)</f>
        <v>$100-$199</v>
      </c>
    </row>
    <row r="152" spans="1:7" x14ac:dyDescent="0.25">
      <c r="A152" s="26" t="s">
        <v>564</v>
      </c>
      <c r="B152" s="26" t="s">
        <v>565</v>
      </c>
      <c r="C152" s="26" t="s">
        <v>44</v>
      </c>
      <c r="D152" s="26" t="s">
        <v>238</v>
      </c>
      <c r="E152" s="26" t="s">
        <v>121</v>
      </c>
      <c r="F152" s="26">
        <v>156</v>
      </c>
      <c r="G152" s="26" t="str">
        <f>VLOOKUP(tblData[[#This Row],[Bill Amount]],tblGroups[],2,TRUE)</f>
        <v>$100-$199</v>
      </c>
    </row>
    <row r="153" spans="1:7" x14ac:dyDescent="0.25">
      <c r="A153" s="26" t="s">
        <v>566</v>
      </c>
      <c r="B153" s="26" t="s">
        <v>567</v>
      </c>
      <c r="C153" s="26" t="s">
        <v>44</v>
      </c>
      <c r="D153" s="26" t="s">
        <v>545</v>
      </c>
      <c r="E153" s="26" t="s">
        <v>568</v>
      </c>
      <c r="F153" s="26">
        <v>90</v>
      </c>
      <c r="G153" s="26" t="str">
        <f>VLOOKUP(tblData[[#This Row],[Bill Amount]],tblGroups[],2,TRUE)</f>
        <v>$0-$99</v>
      </c>
    </row>
    <row r="154" spans="1:7" x14ac:dyDescent="0.25">
      <c r="A154" s="26" t="s">
        <v>569</v>
      </c>
      <c r="B154" s="26" t="s">
        <v>570</v>
      </c>
      <c r="C154" s="26" t="s">
        <v>44</v>
      </c>
      <c r="D154" s="26" t="s">
        <v>313</v>
      </c>
      <c r="E154" s="26" t="s">
        <v>447</v>
      </c>
      <c r="F154" s="26">
        <v>89</v>
      </c>
      <c r="G154" s="26" t="str">
        <f>VLOOKUP(tblData[[#This Row],[Bill Amount]],tblGroups[],2,TRUE)</f>
        <v>$0-$99</v>
      </c>
    </row>
    <row r="155" spans="1:7" x14ac:dyDescent="0.25">
      <c r="A155" s="26" t="s">
        <v>571</v>
      </c>
      <c r="B155" s="26" t="s">
        <v>572</v>
      </c>
      <c r="C155" s="26" t="s">
        <v>59</v>
      </c>
      <c r="D155" s="26" t="s">
        <v>108</v>
      </c>
      <c r="E155" s="26" t="s">
        <v>486</v>
      </c>
      <c r="F155" s="26">
        <v>59</v>
      </c>
      <c r="G155" s="26" t="str">
        <f>VLOOKUP(tblData[[#This Row],[Bill Amount]],tblGroups[],2,TRUE)</f>
        <v>$0-$99</v>
      </c>
    </row>
    <row r="156" spans="1:7" x14ac:dyDescent="0.25">
      <c r="A156" s="26" t="s">
        <v>573</v>
      </c>
      <c r="B156" s="26" t="s">
        <v>574</v>
      </c>
      <c r="C156" s="26" t="s">
        <v>54</v>
      </c>
      <c r="D156" s="26" t="s">
        <v>575</v>
      </c>
      <c r="E156" s="26" t="s">
        <v>510</v>
      </c>
      <c r="F156" s="26">
        <v>195</v>
      </c>
      <c r="G156" s="26" t="str">
        <f>VLOOKUP(tblData[[#This Row],[Bill Amount]],tblGroups[],2,TRUE)</f>
        <v>$100-$199</v>
      </c>
    </row>
    <row r="157" spans="1:7" x14ac:dyDescent="0.25">
      <c r="A157" s="26" t="s">
        <v>576</v>
      </c>
      <c r="B157" s="26" t="s">
        <v>577</v>
      </c>
      <c r="C157" s="26" t="s">
        <v>44</v>
      </c>
      <c r="D157" s="26" t="s">
        <v>578</v>
      </c>
      <c r="E157" s="26" t="s">
        <v>579</v>
      </c>
      <c r="F157" s="26">
        <v>82</v>
      </c>
      <c r="G157" s="26" t="str">
        <f>VLOOKUP(tblData[[#This Row],[Bill Amount]],tblGroups[],2,TRUE)</f>
        <v>$0-$99</v>
      </c>
    </row>
    <row r="158" spans="1:7" x14ac:dyDescent="0.25">
      <c r="A158" s="26" t="s">
        <v>580</v>
      </c>
      <c r="B158" s="26" t="s">
        <v>581</v>
      </c>
      <c r="C158" s="26" t="s">
        <v>49</v>
      </c>
      <c r="D158" s="26" t="s">
        <v>582</v>
      </c>
      <c r="E158" s="26" t="s">
        <v>583</v>
      </c>
      <c r="F158" s="26">
        <v>89</v>
      </c>
      <c r="G158" s="26" t="str">
        <f>VLOOKUP(tblData[[#This Row],[Bill Amount]],tblGroups[],2,TRUE)</f>
        <v>$0-$99</v>
      </c>
    </row>
    <row r="159" spans="1:7" x14ac:dyDescent="0.25">
      <c r="A159" s="26" t="s">
        <v>584</v>
      </c>
      <c r="B159" s="26" t="s">
        <v>585</v>
      </c>
      <c r="C159" s="26" t="s">
        <v>49</v>
      </c>
      <c r="D159" s="26" t="s">
        <v>100</v>
      </c>
      <c r="E159" s="26" t="s">
        <v>586</v>
      </c>
      <c r="F159" s="26">
        <v>192</v>
      </c>
      <c r="G159" s="26" t="str">
        <f>VLOOKUP(tblData[[#This Row],[Bill Amount]],tblGroups[],2,TRUE)</f>
        <v>$100-$199</v>
      </c>
    </row>
    <row r="160" spans="1:7" x14ac:dyDescent="0.25">
      <c r="A160" s="26" t="s">
        <v>587</v>
      </c>
      <c r="B160" s="26" t="s">
        <v>588</v>
      </c>
      <c r="C160" s="26" t="s">
        <v>59</v>
      </c>
      <c r="D160" s="26" t="s">
        <v>589</v>
      </c>
      <c r="E160" s="26" t="s">
        <v>590</v>
      </c>
      <c r="F160" s="26">
        <v>123</v>
      </c>
      <c r="G160" s="26" t="str">
        <f>VLOOKUP(tblData[[#This Row],[Bill Amount]],tblGroups[],2,TRUE)</f>
        <v>$100-$199</v>
      </c>
    </row>
    <row r="161" spans="1:7" x14ac:dyDescent="0.25">
      <c r="A161" s="26" t="s">
        <v>591</v>
      </c>
      <c r="B161" s="26" t="s">
        <v>592</v>
      </c>
      <c r="C161" s="26" t="s">
        <v>49</v>
      </c>
      <c r="D161" s="26" t="s">
        <v>593</v>
      </c>
      <c r="E161" s="26" t="s">
        <v>97</v>
      </c>
      <c r="F161" s="26">
        <v>190</v>
      </c>
      <c r="G161" s="26" t="str">
        <f>VLOOKUP(tblData[[#This Row],[Bill Amount]],tblGroups[],2,TRUE)</f>
        <v>$100-$199</v>
      </c>
    </row>
    <row r="162" spans="1:7" x14ac:dyDescent="0.25">
      <c r="A162" s="26" t="s">
        <v>594</v>
      </c>
      <c r="B162" s="26" t="s">
        <v>595</v>
      </c>
      <c r="C162" s="26" t="s">
        <v>59</v>
      </c>
      <c r="D162" s="26" t="s">
        <v>369</v>
      </c>
      <c r="E162" s="26" t="s">
        <v>596</v>
      </c>
      <c r="F162" s="26">
        <v>83</v>
      </c>
      <c r="G162" s="26" t="str">
        <f>VLOOKUP(tblData[[#This Row],[Bill Amount]],tblGroups[],2,TRUE)</f>
        <v>$0-$99</v>
      </c>
    </row>
    <row r="163" spans="1:7" x14ac:dyDescent="0.25">
      <c r="A163" s="26" t="s">
        <v>597</v>
      </c>
      <c r="B163" s="26" t="s">
        <v>598</v>
      </c>
      <c r="C163" s="26" t="s">
        <v>59</v>
      </c>
      <c r="D163" s="26" t="s">
        <v>200</v>
      </c>
      <c r="E163" s="26" t="s">
        <v>77</v>
      </c>
      <c r="F163" s="26">
        <v>99</v>
      </c>
      <c r="G163" s="26" t="str">
        <f>VLOOKUP(tblData[[#This Row],[Bill Amount]],tblGroups[],2,TRUE)</f>
        <v>$0-$99</v>
      </c>
    </row>
    <row r="164" spans="1:7" x14ac:dyDescent="0.25">
      <c r="A164" s="26" t="s">
        <v>599</v>
      </c>
      <c r="B164" s="26" t="s">
        <v>600</v>
      </c>
      <c r="C164" s="26" t="s">
        <v>54</v>
      </c>
      <c r="D164" s="26" t="s">
        <v>403</v>
      </c>
      <c r="E164" s="26" t="s">
        <v>601</v>
      </c>
      <c r="F164" s="26">
        <v>70</v>
      </c>
      <c r="G164" s="26" t="str">
        <f>VLOOKUP(tblData[[#This Row],[Bill Amount]],tblGroups[],2,TRUE)</f>
        <v>$0-$99</v>
      </c>
    </row>
    <row r="165" spans="1:7" x14ac:dyDescent="0.25">
      <c r="A165" s="26" t="s">
        <v>602</v>
      </c>
      <c r="B165" s="26" t="s">
        <v>603</v>
      </c>
      <c r="C165" s="26" t="s">
        <v>54</v>
      </c>
      <c r="D165" s="26" t="s">
        <v>604</v>
      </c>
      <c r="E165" s="26" t="s">
        <v>605</v>
      </c>
      <c r="F165" s="26">
        <v>114</v>
      </c>
      <c r="G165" s="26" t="str">
        <f>VLOOKUP(tblData[[#This Row],[Bill Amount]],tblGroups[],2,TRUE)</f>
        <v>$100-$199</v>
      </c>
    </row>
    <row r="166" spans="1:7" x14ac:dyDescent="0.25">
      <c r="A166" s="26" t="s">
        <v>606</v>
      </c>
      <c r="B166" s="26" t="s">
        <v>607</v>
      </c>
      <c r="C166" s="26" t="s">
        <v>49</v>
      </c>
      <c r="D166" s="26" t="s">
        <v>262</v>
      </c>
      <c r="E166" s="26" t="s">
        <v>175</v>
      </c>
      <c r="F166" s="26">
        <v>187</v>
      </c>
      <c r="G166" s="26" t="str">
        <f>VLOOKUP(tblData[[#This Row],[Bill Amount]],tblGroups[],2,TRUE)</f>
        <v>$100-$199</v>
      </c>
    </row>
    <row r="167" spans="1:7" x14ac:dyDescent="0.25">
      <c r="A167" s="26" t="s">
        <v>608</v>
      </c>
      <c r="B167" s="26" t="s">
        <v>609</v>
      </c>
      <c r="C167" s="26" t="s">
        <v>44</v>
      </c>
      <c r="D167" s="26" t="s">
        <v>610</v>
      </c>
      <c r="E167" s="26" t="s">
        <v>611</v>
      </c>
      <c r="F167" s="26">
        <v>163</v>
      </c>
      <c r="G167" s="26" t="str">
        <f>VLOOKUP(tblData[[#This Row],[Bill Amount]],tblGroups[],2,TRUE)</f>
        <v>$100-$199</v>
      </c>
    </row>
    <row r="168" spans="1:7" x14ac:dyDescent="0.25">
      <c r="A168" s="26" t="s">
        <v>612</v>
      </c>
      <c r="B168" s="26" t="s">
        <v>613</v>
      </c>
      <c r="C168" s="26" t="s">
        <v>59</v>
      </c>
      <c r="D168" s="26" t="s">
        <v>475</v>
      </c>
      <c r="E168" s="26" t="s">
        <v>175</v>
      </c>
      <c r="F168" s="26">
        <v>66</v>
      </c>
      <c r="G168" s="26" t="str">
        <f>VLOOKUP(tblData[[#This Row],[Bill Amount]],tblGroups[],2,TRUE)</f>
        <v>$0-$99</v>
      </c>
    </row>
    <row r="169" spans="1:7" x14ac:dyDescent="0.25">
      <c r="A169" s="26" t="s">
        <v>614</v>
      </c>
      <c r="B169" s="26" t="s">
        <v>615</v>
      </c>
      <c r="C169" s="26" t="s">
        <v>59</v>
      </c>
      <c r="D169" s="26" t="s">
        <v>513</v>
      </c>
      <c r="E169" s="26" t="s">
        <v>447</v>
      </c>
      <c r="F169" s="26">
        <v>53</v>
      </c>
      <c r="G169" s="26" t="str">
        <f>VLOOKUP(tblData[[#This Row],[Bill Amount]],tblGroups[],2,TRUE)</f>
        <v>$0-$99</v>
      </c>
    </row>
    <row r="170" spans="1:7" x14ac:dyDescent="0.25">
      <c r="A170" s="26" t="s">
        <v>616</v>
      </c>
      <c r="B170" s="26" t="s">
        <v>617</v>
      </c>
      <c r="C170" s="26" t="s">
        <v>59</v>
      </c>
      <c r="D170" s="26" t="s">
        <v>618</v>
      </c>
      <c r="E170" s="26" t="s">
        <v>619</v>
      </c>
      <c r="F170" s="26">
        <v>169</v>
      </c>
      <c r="G170" s="26" t="str">
        <f>VLOOKUP(tblData[[#This Row],[Bill Amount]],tblGroups[],2,TRUE)</f>
        <v>$100-$199</v>
      </c>
    </row>
    <row r="171" spans="1:7" x14ac:dyDescent="0.25">
      <c r="A171" s="26" t="s">
        <v>620</v>
      </c>
      <c r="B171" s="26" t="s">
        <v>621</v>
      </c>
      <c r="C171" s="26" t="s">
        <v>44</v>
      </c>
      <c r="D171" s="26" t="s">
        <v>622</v>
      </c>
      <c r="E171" s="26" t="s">
        <v>97</v>
      </c>
      <c r="F171" s="26">
        <v>87</v>
      </c>
      <c r="G171" s="26" t="str">
        <f>VLOOKUP(tblData[[#This Row],[Bill Amount]],tblGroups[],2,TRUE)</f>
        <v>$0-$99</v>
      </c>
    </row>
    <row r="172" spans="1:7" x14ac:dyDescent="0.25">
      <c r="A172" s="26" t="s">
        <v>623</v>
      </c>
      <c r="B172" s="26" t="s">
        <v>624</v>
      </c>
      <c r="C172" s="26" t="s">
        <v>44</v>
      </c>
      <c r="D172" s="26" t="s">
        <v>155</v>
      </c>
      <c r="E172" s="26" t="s">
        <v>625</v>
      </c>
      <c r="F172" s="26">
        <v>69</v>
      </c>
      <c r="G172" s="26" t="str">
        <f>VLOOKUP(tblData[[#This Row],[Bill Amount]],tblGroups[],2,TRUE)</f>
        <v>$0-$99</v>
      </c>
    </row>
    <row r="173" spans="1:7" x14ac:dyDescent="0.25">
      <c r="A173" s="26" t="s">
        <v>626</v>
      </c>
      <c r="B173" s="26" t="s">
        <v>627</v>
      </c>
      <c r="C173" s="26" t="s">
        <v>49</v>
      </c>
      <c r="D173" s="26" t="s">
        <v>610</v>
      </c>
      <c r="E173" s="26" t="s">
        <v>156</v>
      </c>
      <c r="F173" s="26">
        <v>178</v>
      </c>
      <c r="G173" s="26" t="str">
        <f>VLOOKUP(tblData[[#This Row],[Bill Amount]],tblGroups[],2,TRUE)</f>
        <v>$100-$199</v>
      </c>
    </row>
    <row r="174" spans="1:7" x14ac:dyDescent="0.25">
      <c r="A174" s="26" t="s">
        <v>628</v>
      </c>
      <c r="B174" s="26" t="s">
        <v>629</v>
      </c>
      <c r="C174" s="26" t="s">
        <v>54</v>
      </c>
      <c r="D174" s="26" t="s">
        <v>630</v>
      </c>
      <c r="E174" s="26" t="s">
        <v>631</v>
      </c>
      <c r="F174" s="26">
        <v>141</v>
      </c>
      <c r="G174" s="26" t="str">
        <f>VLOOKUP(tblData[[#This Row],[Bill Amount]],tblGroups[],2,TRUE)</f>
        <v>$100-$199</v>
      </c>
    </row>
    <row r="175" spans="1:7" x14ac:dyDescent="0.25">
      <c r="A175" s="26" t="s">
        <v>632</v>
      </c>
      <c r="B175" s="26" t="s">
        <v>633</v>
      </c>
      <c r="C175" s="26" t="s">
        <v>49</v>
      </c>
      <c r="D175" s="26" t="s">
        <v>520</v>
      </c>
      <c r="E175" s="26" t="s">
        <v>634</v>
      </c>
      <c r="F175" s="26">
        <v>118</v>
      </c>
      <c r="G175" s="26" t="str">
        <f>VLOOKUP(tblData[[#This Row],[Bill Amount]],tblGroups[],2,TRUE)</f>
        <v>$100-$199</v>
      </c>
    </row>
    <row r="176" spans="1:7" x14ac:dyDescent="0.25">
      <c r="A176" s="26" t="s">
        <v>635</v>
      </c>
      <c r="B176" s="26" t="s">
        <v>636</v>
      </c>
      <c r="C176" s="26" t="s">
        <v>49</v>
      </c>
      <c r="D176" s="26" t="s">
        <v>155</v>
      </c>
      <c r="E176" s="26" t="s">
        <v>637</v>
      </c>
      <c r="F176" s="26">
        <v>51</v>
      </c>
      <c r="G176" s="26" t="str">
        <f>VLOOKUP(tblData[[#This Row],[Bill Amount]],tblGroups[],2,TRUE)</f>
        <v>$0-$99</v>
      </c>
    </row>
    <row r="177" spans="1:7" x14ac:dyDescent="0.25">
      <c r="A177" s="26" t="s">
        <v>638</v>
      </c>
      <c r="B177" s="26" t="s">
        <v>639</v>
      </c>
      <c r="C177" s="26" t="s">
        <v>49</v>
      </c>
      <c r="D177" s="26" t="s">
        <v>640</v>
      </c>
      <c r="E177" s="26" t="s">
        <v>641</v>
      </c>
      <c r="F177" s="26">
        <v>166</v>
      </c>
      <c r="G177" s="26" t="str">
        <f>VLOOKUP(tblData[[#This Row],[Bill Amount]],tblGroups[],2,TRUE)</f>
        <v>$100-$199</v>
      </c>
    </row>
    <row r="178" spans="1:7" x14ac:dyDescent="0.25">
      <c r="A178" s="26" t="s">
        <v>642</v>
      </c>
      <c r="B178" s="26" t="s">
        <v>643</v>
      </c>
      <c r="C178" s="26" t="s">
        <v>54</v>
      </c>
      <c r="D178" s="26" t="s">
        <v>220</v>
      </c>
      <c r="E178" s="26" t="s">
        <v>235</v>
      </c>
      <c r="F178" s="26">
        <v>85</v>
      </c>
      <c r="G178" s="26" t="str">
        <f>VLOOKUP(tblData[[#This Row],[Bill Amount]],tblGroups[],2,TRUE)</f>
        <v>$0-$99</v>
      </c>
    </row>
    <row r="179" spans="1:7" x14ac:dyDescent="0.25">
      <c r="A179" s="26" t="s">
        <v>644</v>
      </c>
      <c r="B179" s="26" t="s">
        <v>645</v>
      </c>
      <c r="C179" s="26" t="s">
        <v>44</v>
      </c>
      <c r="D179" s="26" t="s">
        <v>323</v>
      </c>
      <c r="E179" s="26" t="s">
        <v>81</v>
      </c>
      <c r="F179" s="26">
        <v>52</v>
      </c>
      <c r="G179" s="26" t="str">
        <f>VLOOKUP(tblData[[#This Row],[Bill Amount]],tblGroups[],2,TRUE)</f>
        <v>$0-$99</v>
      </c>
    </row>
    <row r="180" spans="1:7" x14ac:dyDescent="0.25">
      <c r="A180" s="26" t="s">
        <v>646</v>
      </c>
      <c r="B180" s="26" t="s">
        <v>647</v>
      </c>
      <c r="C180" s="26" t="s">
        <v>49</v>
      </c>
      <c r="D180" s="26" t="s">
        <v>648</v>
      </c>
      <c r="E180" s="26" t="s">
        <v>649</v>
      </c>
      <c r="F180" s="26">
        <v>164</v>
      </c>
      <c r="G180" s="26" t="str">
        <f>VLOOKUP(tblData[[#This Row],[Bill Amount]],tblGroups[],2,TRUE)</f>
        <v>$100-$199</v>
      </c>
    </row>
    <row r="181" spans="1:7" x14ac:dyDescent="0.25">
      <c r="A181" s="26" t="s">
        <v>650</v>
      </c>
      <c r="B181" s="26" t="s">
        <v>651</v>
      </c>
      <c r="C181" s="26" t="s">
        <v>44</v>
      </c>
      <c r="D181" s="26" t="s">
        <v>578</v>
      </c>
      <c r="E181" s="26" t="s">
        <v>81</v>
      </c>
      <c r="F181" s="26">
        <v>178</v>
      </c>
      <c r="G181" s="26" t="str">
        <f>VLOOKUP(tblData[[#This Row],[Bill Amount]],tblGroups[],2,TRUE)</f>
        <v>$100-$199</v>
      </c>
    </row>
    <row r="182" spans="1:7" x14ac:dyDescent="0.25">
      <c r="A182" s="26" t="s">
        <v>652</v>
      </c>
      <c r="B182" s="26" t="s">
        <v>653</v>
      </c>
      <c r="C182" s="26" t="s">
        <v>49</v>
      </c>
      <c r="D182" s="26" t="s">
        <v>654</v>
      </c>
      <c r="E182" s="26" t="s">
        <v>498</v>
      </c>
      <c r="F182" s="26">
        <v>129</v>
      </c>
      <c r="G182" s="26" t="str">
        <f>VLOOKUP(tblData[[#This Row],[Bill Amount]],tblGroups[],2,TRUE)</f>
        <v>$100-$199</v>
      </c>
    </row>
    <row r="183" spans="1:7" x14ac:dyDescent="0.25">
      <c r="A183" s="26" t="s">
        <v>655</v>
      </c>
      <c r="B183" s="26" t="s">
        <v>656</v>
      </c>
      <c r="C183" s="26" t="s">
        <v>59</v>
      </c>
      <c r="D183" s="26" t="s">
        <v>657</v>
      </c>
      <c r="E183" s="26" t="s">
        <v>348</v>
      </c>
      <c r="F183" s="26">
        <v>168</v>
      </c>
      <c r="G183" s="26" t="str">
        <f>VLOOKUP(tblData[[#This Row],[Bill Amount]],tblGroups[],2,TRUE)</f>
        <v>$100-$199</v>
      </c>
    </row>
    <row r="184" spans="1:7" x14ac:dyDescent="0.25">
      <c r="A184" s="26" t="s">
        <v>658</v>
      </c>
      <c r="B184" s="26" t="s">
        <v>659</v>
      </c>
      <c r="C184" s="26" t="s">
        <v>59</v>
      </c>
      <c r="D184" s="26" t="s">
        <v>60</v>
      </c>
      <c r="E184" s="26" t="s">
        <v>331</v>
      </c>
      <c r="F184" s="26">
        <v>174</v>
      </c>
      <c r="G184" s="26" t="str">
        <f>VLOOKUP(tblData[[#This Row],[Bill Amount]],tblGroups[],2,TRUE)</f>
        <v>$100-$199</v>
      </c>
    </row>
    <row r="185" spans="1:7" x14ac:dyDescent="0.25">
      <c r="A185" s="26" t="s">
        <v>660</v>
      </c>
      <c r="B185" s="26" t="s">
        <v>661</v>
      </c>
      <c r="C185" s="26" t="s">
        <v>59</v>
      </c>
      <c r="D185" s="26" t="s">
        <v>56</v>
      </c>
      <c r="E185" s="26" t="s">
        <v>662</v>
      </c>
      <c r="F185" s="26">
        <v>52</v>
      </c>
      <c r="G185" s="26" t="str">
        <f>VLOOKUP(tblData[[#This Row],[Bill Amount]],tblGroups[],2,TRUE)</f>
        <v>$0-$99</v>
      </c>
    </row>
    <row r="186" spans="1:7" x14ac:dyDescent="0.25">
      <c r="A186" s="26" t="s">
        <v>663</v>
      </c>
      <c r="B186" s="26" t="s">
        <v>664</v>
      </c>
      <c r="C186" s="26" t="s">
        <v>49</v>
      </c>
      <c r="D186" s="26" t="s">
        <v>497</v>
      </c>
      <c r="E186" s="26" t="s">
        <v>187</v>
      </c>
      <c r="F186" s="26">
        <v>65</v>
      </c>
      <c r="G186" s="26" t="str">
        <f>VLOOKUP(tblData[[#This Row],[Bill Amount]],tblGroups[],2,TRUE)</f>
        <v>$0-$99</v>
      </c>
    </row>
    <row r="187" spans="1:7" x14ac:dyDescent="0.25">
      <c r="A187" s="26" t="s">
        <v>665</v>
      </c>
      <c r="B187" s="26" t="s">
        <v>666</v>
      </c>
      <c r="C187" s="26" t="s">
        <v>44</v>
      </c>
      <c r="D187" s="26" t="s">
        <v>443</v>
      </c>
      <c r="E187" s="26" t="s">
        <v>263</v>
      </c>
      <c r="F187" s="26">
        <v>179</v>
      </c>
      <c r="G187" s="26" t="str">
        <f>VLOOKUP(tblData[[#This Row],[Bill Amount]],tblGroups[],2,TRUE)</f>
        <v>$100-$199</v>
      </c>
    </row>
    <row r="188" spans="1:7" x14ac:dyDescent="0.25">
      <c r="A188" s="26" t="s">
        <v>667</v>
      </c>
      <c r="B188" s="26" t="s">
        <v>668</v>
      </c>
      <c r="C188" s="26" t="s">
        <v>44</v>
      </c>
      <c r="D188" s="26" t="s">
        <v>255</v>
      </c>
      <c r="E188" s="26" t="s">
        <v>669</v>
      </c>
      <c r="F188" s="26">
        <v>132</v>
      </c>
      <c r="G188" s="26" t="str">
        <f>VLOOKUP(tblData[[#This Row],[Bill Amount]],tblGroups[],2,TRUE)</f>
        <v>$100-$199</v>
      </c>
    </row>
    <row r="189" spans="1:7" x14ac:dyDescent="0.25">
      <c r="A189" s="26" t="s">
        <v>670</v>
      </c>
      <c r="B189" s="26" t="s">
        <v>671</v>
      </c>
      <c r="C189" s="26" t="s">
        <v>54</v>
      </c>
      <c r="D189" s="26" t="s">
        <v>159</v>
      </c>
      <c r="E189" s="26" t="s">
        <v>205</v>
      </c>
      <c r="F189" s="26">
        <v>82</v>
      </c>
      <c r="G189" s="26" t="str">
        <f>VLOOKUP(tblData[[#This Row],[Bill Amount]],tblGroups[],2,TRUE)</f>
        <v>$0-$99</v>
      </c>
    </row>
    <row r="190" spans="1:7" x14ac:dyDescent="0.25">
      <c r="A190" s="26" t="s">
        <v>672</v>
      </c>
      <c r="B190" s="26" t="s">
        <v>673</v>
      </c>
      <c r="C190" s="26" t="s">
        <v>49</v>
      </c>
      <c r="D190" s="26" t="s">
        <v>563</v>
      </c>
      <c r="E190" s="26" t="s">
        <v>46</v>
      </c>
      <c r="F190" s="26">
        <v>116</v>
      </c>
      <c r="G190" s="26" t="str">
        <f>VLOOKUP(tblData[[#This Row],[Bill Amount]],tblGroups[],2,TRUE)</f>
        <v>$100-$199</v>
      </c>
    </row>
    <row r="191" spans="1:7" x14ac:dyDescent="0.25">
      <c r="A191" s="26" t="s">
        <v>674</v>
      </c>
      <c r="B191" s="26" t="s">
        <v>675</v>
      </c>
      <c r="C191" s="26" t="s">
        <v>44</v>
      </c>
      <c r="D191" s="26" t="s">
        <v>676</v>
      </c>
      <c r="E191" s="26" t="s">
        <v>677</v>
      </c>
      <c r="F191" s="26">
        <v>171</v>
      </c>
      <c r="G191" s="26" t="str">
        <f>VLOOKUP(tblData[[#This Row],[Bill Amount]],tblGroups[],2,TRUE)</f>
        <v>$100-$199</v>
      </c>
    </row>
    <row r="192" spans="1:7" x14ac:dyDescent="0.25">
      <c r="A192" s="26" t="s">
        <v>678</v>
      </c>
      <c r="B192" s="26" t="s">
        <v>679</v>
      </c>
      <c r="C192" s="26" t="s">
        <v>59</v>
      </c>
      <c r="D192" s="26" t="s">
        <v>680</v>
      </c>
      <c r="E192" s="26" t="s">
        <v>681</v>
      </c>
      <c r="F192" s="26">
        <v>55</v>
      </c>
      <c r="G192" s="26" t="str">
        <f>VLOOKUP(tblData[[#This Row],[Bill Amount]],tblGroups[],2,TRUE)</f>
        <v>$0-$99</v>
      </c>
    </row>
    <row r="193" spans="1:7" x14ac:dyDescent="0.25">
      <c r="A193" s="26" t="s">
        <v>682</v>
      </c>
      <c r="B193" s="26" t="s">
        <v>683</v>
      </c>
      <c r="C193" s="26" t="s">
        <v>59</v>
      </c>
      <c r="D193" s="26" t="s">
        <v>684</v>
      </c>
      <c r="E193" s="26" t="s">
        <v>685</v>
      </c>
      <c r="F193" s="26">
        <v>114</v>
      </c>
      <c r="G193" s="26" t="str">
        <f>VLOOKUP(tblData[[#This Row],[Bill Amount]],tblGroups[],2,TRUE)</f>
        <v>$100-$199</v>
      </c>
    </row>
    <row r="194" spans="1:7" x14ac:dyDescent="0.25">
      <c r="A194" s="26" t="s">
        <v>686</v>
      </c>
      <c r="B194" s="26" t="s">
        <v>687</v>
      </c>
      <c r="C194" s="26" t="s">
        <v>44</v>
      </c>
      <c r="D194" s="26" t="s">
        <v>313</v>
      </c>
      <c r="E194" s="26" t="s">
        <v>688</v>
      </c>
      <c r="F194" s="26">
        <v>185</v>
      </c>
      <c r="G194" s="26" t="str">
        <f>VLOOKUP(tblData[[#This Row],[Bill Amount]],tblGroups[],2,TRUE)</f>
        <v>$100-$199</v>
      </c>
    </row>
    <row r="195" spans="1:7" x14ac:dyDescent="0.25">
      <c r="A195" s="26" t="s">
        <v>689</v>
      </c>
      <c r="B195" s="26" t="s">
        <v>690</v>
      </c>
      <c r="C195" s="26" t="s">
        <v>54</v>
      </c>
      <c r="D195" s="26" t="s">
        <v>112</v>
      </c>
      <c r="E195" s="26" t="s">
        <v>691</v>
      </c>
      <c r="F195" s="26">
        <v>97</v>
      </c>
      <c r="G195" s="26" t="str">
        <f>VLOOKUP(tblData[[#This Row],[Bill Amount]],tblGroups[],2,TRUE)</f>
        <v>$0-$99</v>
      </c>
    </row>
    <row r="196" spans="1:7" x14ac:dyDescent="0.25">
      <c r="A196" s="26" t="s">
        <v>692</v>
      </c>
      <c r="B196" s="26" t="s">
        <v>693</v>
      </c>
      <c r="C196" s="26" t="s">
        <v>44</v>
      </c>
      <c r="D196" s="26" t="s">
        <v>513</v>
      </c>
      <c r="E196" s="26" t="s">
        <v>694</v>
      </c>
      <c r="F196" s="26">
        <v>190</v>
      </c>
      <c r="G196" s="26" t="str">
        <f>VLOOKUP(tblData[[#This Row],[Bill Amount]],tblGroups[],2,TRUE)</f>
        <v>$100-$199</v>
      </c>
    </row>
    <row r="197" spans="1:7" x14ac:dyDescent="0.25">
      <c r="A197" s="26" t="s">
        <v>695</v>
      </c>
      <c r="B197" s="26" t="s">
        <v>696</v>
      </c>
      <c r="C197" s="26" t="s">
        <v>49</v>
      </c>
      <c r="D197" s="26" t="s">
        <v>50</v>
      </c>
      <c r="E197" s="26" t="s">
        <v>187</v>
      </c>
      <c r="F197" s="26">
        <v>189</v>
      </c>
      <c r="G197" s="26" t="str">
        <f>VLOOKUP(tblData[[#This Row],[Bill Amount]],tblGroups[],2,TRUE)</f>
        <v>$100-$199</v>
      </c>
    </row>
    <row r="198" spans="1:7" x14ac:dyDescent="0.25">
      <c r="A198" s="26" t="s">
        <v>697</v>
      </c>
      <c r="B198" s="26" t="s">
        <v>698</v>
      </c>
      <c r="C198" s="26" t="s">
        <v>49</v>
      </c>
      <c r="D198" s="26" t="s">
        <v>334</v>
      </c>
      <c r="E198" s="26" t="s">
        <v>699</v>
      </c>
      <c r="F198" s="26">
        <v>182</v>
      </c>
      <c r="G198" s="26" t="str">
        <f>VLOOKUP(tblData[[#This Row],[Bill Amount]],tblGroups[],2,TRUE)</f>
        <v>$100-$199</v>
      </c>
    </row>
    <row r="199" spans="1:7" x14ac:dyDescent="0.25">
      <c r="A199" s="26" t="s">
        <v>700</v>
      </c>
      <c r="B199" s="26" t="s">
        <v>701</v>
      </c>
      <c r="C199" s="26" t="s">
        <v>44</v>
      </c>
      <c r="D199" s="26" t="s">
        <v>702</v>
      </c>
      <c r="E199" s="26" t="s">
        <v>703</v>
      </c>
      <c r="F199" s="26">
        <v>112</v>
      </c>
      <c r="G199" s="26" t="str">
        <f>VLOOKUP(tblData[[#This Row],[Bill Amount]],tblGroups[],2,TRUE)</f>
        <v>$100-$199</v>
      </c>
    </row>
    <row r="200" spans="1:7" x14ac:dyDescent="0.25">
      <c r="A200" s="26" t="s">
        <v>704</v>
      </c>
      <c r="B200" s="26" t="s">
        <v>705</v>
      </c>
      <c r="C200" s="26" t="s">
        <v>49</v>
      </c>
      <c r="D200" s="26" t="s">
        <v>706</v>
      </c>
      <c r="E200" s="26" t="s">
        <v>707</v>
      </c>
      <c r="F200" s="26">
        <v>171</v>
      </c>
      <c r="G200" s="26" t="str">
        <f>VLOOKUP(tblData[[#This Row],[Bill Amount]],tblGroups[],2,TRUE)</f>
        <v>$100-$199</v>
      </c>
    </row>
    <row r="201" spans="1:7" x14ac:dyDescent="0.25">
      <c r="A201" s="26" t="s">
        <v>708</v>
      </c>
      <c r="B201" s="26" t="s">
        <v>709</v>
      </c>
      <c r="C201" s="26" t="s">
        <v>59</v>
      </c>
      <c r="D201" s="26" t="s">
        <v>228</v>
      </c>
      <c r="E201" s="26" t="s">
        <v>710</v>
      </c>
      <c r="F201" s="26">
        <v>219</v>
      </c>
      <c r="G201" s="26" t="str">
        <f>VLOOKUP(tblData[[#This Row],[Bill Amount]],tblGroups[],2,TRUE)</f>
        <v>$200-$299</v>
      </c>
    </row>
    <row r="202" spans="1:7" x14ac:dyDescent="0.25">
      <c r="A202" s="26" t="s">
        <v>711</v>
      </c>
      <c r="B202" s="26" t="s">
        <v>712</v>
      </c>
      <c r="C202" s="26" t="s">
        <v>59</v>
      </c>
      <c r="D202" s="26" t="s">
        <v>713</v>
      </c>
      <c r="E202" s="26" t="s">
        <v>714</v>
      </c>
      <c r="F202" s="26">
        <v>474</v>
      </c>
      <c r="G202" s="26" t="str">
        <f>VLOOKUP(tblData[[#This Row],[Bill Amount]],tblGroups[],2,TRUE)</f>
        <v>$400-$499</v>
      </c>
    </row>
    <row r="203" spans="1:7" x14ac:dyDescent="0.25">
      <c r="A203" s="26" t="s">
        <v>715</v>
      </c>
      <c r="B203" s="26" t="s">
        <v>716</v>
      </c>
      <c r="C203" s="26" t="s">
        <v>59</v>
      </c>
      <c r="D203" s="26" t="s">
        <v>706</v>
      </c>
      <c r="E203" s="26" t="s">
        <v>156</v>
      </c>
      <c r="F203" s="26">
        <v>251</v>
      </c>
      <c r="G203" s="26" t="str">
        <f>VLOOKUP(tblData[[#This Row],[Bill Amount]],tblGroups[],2,TRUE)</f>
        <v>$200-$299</v>
      </c>
    </row>
    <row r="204" spans="1:7" x14ac:dyDescent="0.25">
      <c r="A204" s="26" t="s">
        <v>717</v>
      </c>
      <c r="B204" s="26" t="s">
        <v>718</v>
      </c>
      <c r="C204" s="26" t="s">
        <v>54</v>
      </c>
      <c r="D204" s="26" t="s">
        <v>200</v>
      </c>
      <c r="E204" s="26" t="s">
        <v>719</v>
      </c>
      <c r="F204" s="26">
        <v>366</v>
      </c>
      <c r="G204" s="26" t="str">
        <f>VLOOKUP(tblData[[#This Row],[Bill Amount]],tblGroups[],2,TRUE)</f>
        <v>$300-$399</v>
      </c>
    </row>
    <row r="205" spans="1:7" x14ac:dyDescent="0.25">
      <c r="A205" s="26" t="s">
        <v>720</v>
      </c>
      <c r="B205" s="26" t="s">
        <v>721</v>
      </c>
      <c r="C205" s="26" t="s">
        <v>54</v>
      </c>
      <c r="D205" s="26" t="s">
        <v>654</v>
      </c>
      <c r="E205" s="26" t="s">
        <v>400</v>
      </c>
      <c r="F205" s="26">
        <v>498</v>
      </c>
      <c r="G205" s="26" t="str">
        <f>VLOOKUP(tblData[[#This Row],[Bill Amount]],tblGroups[],2,TRUE)</f>
        <v>$400-$499</v>
      </c>
    </row>
    <row r="206" spans="1:7" x14ac:dyDescent="0.25">
      <c r="A206" s="26" t="s">
        <v>722</v>
      </c>
      <c r="B206" s="26" t="s">
        <v>723</v>
      </c>
      <c r="C206" s="26" t="s">
        <v>49</v>
      </c>
      <c r="D206" s="26" t="s">
        <v>563</v>
      </c>
      <c r="E206" s="26" t="s">
        <v>724</v>
      </c>
      <c r="F206" s="26">
        <v>412</v>
      </c>
      <c r="G206" s="26" t="str">
        <f>VLOOKUP(tblData[[#This Row],[Bill Amount]],tblGroups[],2,TRUE)</f>
        <v>$400-$499</v>
      </c>
    </row>
    <row r="207" spans="1:7" x14ac:dyDescent="0.25">
      <c r="A207" s="26" t="s">
        <v>725</v>
      </c>
      <c r="B207" s="26" t="s">
        <v>726</v>
      </c>
      <c r="C207" s="26" t="s">
        <v>44</v>
      </c>
      <c r="D207" s="26" t="s">
        <v>727</v>
      </c>
      <c r="E207" s="26" t="s">
        <v>728</v>
      </c>
      <c r="F207" s="26">
        <v>336</v>
      </c>
      <c r="G207" s="26" t="str">
        <f>VLOOKUP(tblData[[#This Row],[Bill Amount]],tblGroups[],2,TRUE)</f>
        <v>$300-$399</v>
      </c>
    </row>
    <row r="208" spans="1:7" x14ac:dyDescent="0.25">
      <c r="A208" s="26" t="s">
        <v>729</v>
      </c>
      <c r="B208" s="26" t="s">
        <v>730</v>
      </c>
      <c r="C208" s="26" t="s">
        <v>44</v>
      </c>
      <c r="D208" s="26" t="s">
        <v>731</v>
      </c>
      <c r="E208" s="26" t="s">
        <v>732</v>
      </c>
      <c r="F208" s="26">
        <v>491</v>
      </c>
      <c r="G208" s="26" t="str">
        <f>VLOOKUP(tblData[[#This Row],[Bill Amount]],tblGroups[],2,TRUE)</f>
        <v>$400-$499</v>
      </c>
    </row>
    <row r="209" spans="1:7" x14ac:dyDescent="0.25">
      <c r="A209" s="26" t="s">
        <v>733</v>
      </c>
      <c r="B209" s="26" t="s">
        <v>734</v>
      </c>
      <c r="C209" s="26" t="s">
        <v>49</v>
      </c>
      <c r="D209" s="26" t="s">
        <v>96</v>
      </c>
      <c r="E209" s="26" t="s">
        <v>735</v>
      </c>
      <c r="F209" s="26">
        <v>348</v>
      </c>
      <c r="G209" s="26" t="str">
        <f>VLOOKUP(tblData[[#This Row],[Bill Amount]],tblGroups[],2,TRUE)</f>
        <v>$300-$399</v>
      </c>
    </row>
    <row r="210" spans="1:7" x14ac:dyDescent="0.25">
      <c r="A210" s="26" t="s">
        <v>736</v>
      </c>
      <c r="B210" s="26" t="s">
        <v>737</v>
      </c>
      <c r="C210" s="26" t="s">
        <v>49</v>
      </c>
      <c r="D210" s="26" t="s">
        <v>563</v>
      </c>
      <c r="E210" s="26" t="s">
        <v>738</v>
      </c>
      <c r="F210" s="26">
        <v>262</v>
      </c>
      <c r="G210" s="26" t="str">
        <f>VLOOKUP(tblData[[#This Row],[Bill Amount]],tblGroups[],2,TRUE)</f>
        <v>$200-$299</v>
      </c>
    </row>
    <row r="211" spans="1:7" x14ac:dyDescent="0.25">
      <c r="A211" s="26" t="s">
        <v>739</v>
      </c>
      <c r="B211" s="26" t="s">
        <v>740</v>
      </c>
      <c r="C211" s="26" t="s">
        <v>54</v>
      </c>
      <c r="D211" s="26" t="s">
        <v>92</v>
      </c>
      <c r="E211" s="26" t="s">
        <v>533</v>
      </c>
      <c r="F211" s="26">
        <v>457</v>
      </c>
      <c r="G211" s="26" t="str">
        <f>VLOOKUP(tblData[[#This Row],[Bill Amount]],tblGroups[],2,TRUE)</f>
        <v>$400-$499</v>
      </c>
    </row>
    <row r="212" spans="1:7" x14ac:dyDescent="0.25">
      <c r="A212" s="26" t="s">
        <v>741</v>
      </c>
      <c r="B212" s="26" t="s">
        <v>742</v>
      </c>
      <c r="C212" s="26" t="s">
        <v>44</v>
      </c>
      <c r="D212" s="26" t="s">
        <v>513</v>
      </c>
      <c r="E212" s="26" t="s">
        <v>743</v>
      </c>
      <c r="F212" s="26">
        <v>384</v>
      </c>
      <c r="G212" s="26" t="str">
        <f>VLOOKUP(tblData[[#This Row],[Bill Amount]],tblGroups[],2,TRUE)</f>
        <v>$300-$399</v>
      </c>
    </row>
    <row r="213" spans="1:7" x14ac:dyDescent="0.25">
      <c r="A213" s="26" t="s">
        <v>744</v>
      </c>
      <c r="B213" s="26" t="s">
        <v>745</v>
      </c>
      <c r="C213" s="26" t="s">
        <v>54</v>
      </c>
      <c r="D213" s="26" t="s">
        <v>489</v>
      </c>
      <c r="E213" s="26" t="s">
        <v>746</v>
      </c>
      <c r="F213" s="26">
        <v>233</v>
      </c>
      <c r="G213" s="26" t="str">
        <f>VLOOKUP(tblData[[#This Row],[Bill Amount]],tblGroups[],2,TRUE)</f>
        <v>$200-$299</v>
      </c>
    </row>
    <row r="214" spans="1:7" x14ac:dyDescent="0.25">
      <c r="A214" s="26" t="s">
        <v>747</v>
      </c>
      <c r="B214" s="26" t="s">
        <v>748</v>
      </c>
      <c r="C214" s="26" t="s">
        <v>44</v>
      </c>
      <c r="D214" s="26" t="s">
        <v>147</v>
      </c>
      <c r="E214" s="26" t="s">
        <v>447</v>
      </c>
      <c r="F214" s="26">
        <v>463</v>
      </c>
      <c r="G214" s="26" t="str">
        <f>VLOOKUP(tblData[[#This Row],[Bill Amount]],tblGroups[],2,TRUE)</f>
        <v>$400-$499</v>
      </c>
    </row>
    <row r="215" spans="1:7" x14ac:dyDescent="0.25">
      <c r="A215" s="26" t="s">
        <v>749</v>
      </c>
      <c r="B215" s="26" t="s">
        <v>750</v>
      </c>
      <c r="C215" s="26" t="s">
        <v>59</v>
      </c>
      <c r="D215" s="26" t="s">
        <v>178</v>
      </c>
      <c r="E215" s="26" t="s">
        <v>132</v>
      </c>
      <c r="F215" s="26">
        <v>228</v>
      </c>
      <c r="G215" s="26" t="str">
        <f>VLOOKUP(tblData[[#This Row],[Bill Amount]],tblGroups[],2,TRUE)</f>
        <v>$200-$299</v>
      </c>
    </row>
    <row r="216" spans="1:7" x14ac:dyDescent="0.25">
      <c r="A216" s="26" t="s">
        <v>751</v>
      </c>
      <c r="B216" s="26" t="s">
        <v>752</v>
      </c>
      <c r="C216" s="26" t="s">
        <v>44</v>
      </c>
      <c r="D216" s="26" t="s">
        <v>171</v>
      </c>
      <c r="E216" s="26" t="s">
        <v>306</v>
      </c>
      <c r="F216" s="26">
        <v>420</v>
      </c>
      <c r="G216" s="26" t="str">
        <f>VLOOKUP(tblData[[#This Row],[Bill Amount]],tblGroups[],2,TRUE)</f>
        <v>$400-$499</v>
      </c>
    </row>
    <row r="217" spans="1:7" x14ac:dyDescent="0.25">
      <c r="A217" s="26" t="s">
        <v>753</v>
      </c>
      <c r="B217" s="26" t="s">
        <v>754</v>
      </c>
      <c r="C217" s="26" t="s">
        <v>49</v>
      </c>
      <c r="D217" s="26" t="s">
        <v>381</v>
      </c>
      <c r="E217" s="26" t="s">
        <v>755</v>
      </c>
      <c r="F217" s="26">
        <v>293</v>
      </c>
      <c r="G217" s="26" t="str">
        <f>VLOOKUP(tblData[[#This Row],[Bill Amount]],tblGroups[],2,TRUE)</f>
        <v>$200-$299</v>
      </c>
    </row>
    <row r="218" spans="1:7" x14ac:dyDescent="0.25">
      <c r="A218" s="26" t="s">
        <v>756</v>
      </c>
      <c r="B218" s="26" t="s">
        <v>757</v>
      </c>
      <c r="C218" s="26" t="s">
        <v>59</v>
      </c>
      <c r="D218" s="26" t="s">
        <v>208</v>
      </c>
      <c r="E218" s="26" t="s">
        <v>758</v>
      </c>
      <c r="F218" s="26">
        <v>437</v>
      </c>
      <c r="G218" s="26" t="str">
        <f>VLOOKUP(tblData[[#This Row],[Bill Amount]],tblGroups[],2,TRUE)</f>
        <v>$400-$499</v>
      </c>
    </row>
    <row r="219" spans="1:7" x14ac:dyDescent="0.25">
      <c r="A219" s="26" t="s">
        <v>759</v>
      </c>
      <c r="B219" s="26" t="s">
        <v>760</v>
      </c>
      <c r="C219" s="26" t="s">
        <v>44</v>
      </c>
      <c r="D219" s="26" t="s">
        <v>309</v>
      </c>
      <c r="E219" s="26" t="s">
        <v>245</v>
      </c>
      <c r="F219" s="26">
        <v>390</v>
      </c>
      <c r="G219" s="26" t="str">
        <f>VLOOKUP(tblData[[#This Row],[Bill Amount]],tblGroups[],2,TRUE)</f>
        <v>$300-$399</v>
      </c>
    </row>
    <row r="220" spans="1:7" x14ac:dyDescent="0.25">
      <c r="A220" s="26" t="s">
        <v>761</v>
      </c>
      <c r="B220" s="26" t="s">
        <v>762</v>
      </c>
      <c r="C220" s="26" t="s">
        <v>49</v>
      </c>
      <c r="D220" s="26" t="s">
        <v>461</v>
      </c>
      <c r="E220" s="26" t="s">
        <v>763</v>
      </c>
      <c r="F220" s="26">
        <v>356</v>
      </c>
      <c r="G220" s="26" t="str">
        <f>VLOOKUP(tblData[[#This Row],[Bill Amount]],tblGroups[],2,TRUE)</f>
        <v>$300-$399</v>
      </c>
    </row>
    <row r="221" spans="1:7" x14ac:dyDescent="0.25">
      <c r="A221" s="26" t="s">
        <v>764</v>
      </c>
      <c r="B221" s="26" t="s">
        <v>765</v>
      </c>
      <c r="C221" s="26" t="s">
        <v>54</v>
      </c>
      <c r="D221" s="26" t="s">
        <v>766</v>
      </c>
      <c r="E221" s="26" t="s">
        <v>767</v>
      </c>
      <c r="F221" s="26">
        <v>453</v>
      </c>
      <c r="G221" s="26" t="str">
        <f>VLOOKUP(tblData[[#This Row],[Bill Amount]],tblGroups[],2,TRUE)</f>
        <v>$400-$499</v>
      </c>
    </row>
    <row r="222" spans="1:7" x14ac:dyDescent="0.25">
      <c r="A222" s="26" t="s">
        <v>768</v>
      </c>
      <c r="B222" s="26" t="s">
        <v>769</v>
      </c>
      <c r="C222" s="26" t="s">
        <v>49</v>
      </c>
      <c r="D222" s="26" t="s">
        <v>770</v>
      </c>
      <c r="E222" s="26" t="s">
        <v>771</v>
      </c>
      <c r="F222" s="26">
        <v>376</v>
      </c>
      <c r="G222" s="26" t="str">
        <f>VLOOKUP(tblData[[#This Row],[Bill Amount]],tblGroups[],2,TRUE)</f>
        <v>$300-$399</v>
      </c>
    </row>
    <row r="223" spans="1:7" x14ac:dyDescent="0.25">
      <c r="A223" s="26" t="s">
        <v>772</v>
      </c>
      <c r="B223" s="26" t="s">
        <v>773</v>
      </c>
      <c r="C223" s="26" t="s">
        <v>59</v>
      </c>
      <c r="D223" s="26" t="s">
        <v>216</v>
      </c>
      <c r="E223" s="26" t="s">
        <v>774</v>
      </c>
      <c r="F223" s="26">
        <v>261</v>
      </c>
      <c r="G223" s="26" t="str">
        <f>VLOOKUP(tblData[[#This Row],[Bill Amount]],tblGroups[],2,TRUE)</f>
        <v>$200-$299</v>
      </c>
    </row>
    <row r="224" spans="1:7" x14ac:dyDescent="0.25">
      <c r="A224" s="26" t="s">
        <v>775</v>
      </c>
      <c r="B224" s="26" t="s">
        <v>776</v>
      </c>
      <c r="C224" s="26" t="s">
        <v>49</v>
      </c>
      <c r="D224" s="26" t="s">
        <v>777</v>
      </c>
      <c r="E224" s="26" t="s">
        <v>586</v>
      </c>
      <c r="F224" s="26">
        <v>452</v>
      </c>
      <c r="G224" s="26" t="str">
        <f>VLOOKUP(tblData[[#This Row],[Bill Amount]],tblGroups[],2,TRUE)</f>
        <v>$400-$499</v>
      </c>
    </row>
    <row r="225" spans="1:7" x14ac:dyDescent="0.25">
      <c r="A225" s="26" t="s">
        <v>778</v>
      </c>
      <c r="B225" s="26" t="s">
        <v>779</v>
      </c>
      <c r="C225" s="26" t="s">
        <v>49</v>
      </c>
      <c r="D225" s="26" t="s">
        <v>780</v>
      </c>
      <c r="E225" s="26" t="s">
        <v>631</v>
      </c>
      <c r="F225" s="26">
        <v>446</v>
      </c>
      <c r="G225" s="26" t="str">
        <f>VLOOKUP(tblData[[#This Row],[Bill Amount]],tblGroups[],2,TRUE)</f>
        <v>$400-$499</v>
      </c>
    </row>
    <row r="226" spans="1:7" x14ac:dyDescent="0.25">
      <c r="A226" s="26" t="s">
        <v>781</v>
      </c>
      <c r="B226" s="26" t="s">
        <v>782</v>
      </c>
      <c r="C226" s="26" t="s">
        <v>44</v>
      </c>
      <c r="D226" s="26" t="s">
        <v>220</v>
      </c>
      <c r="E226" s="26" t="s">
        <v>783</v>
      </c>
      <c r="F226" s="26">
        <v>329</v>
      </c>
      <c r="G226" s="26" t="str">
        <f>VLOOKUP(tblData[[#This Row],[Bill Amount]],tblGroups[],2,TRUE)</f>
        <v>$300-$399</v>
      </c>
    </row>
    <row r="227" spans="1:7" x14ac:dyDescent="0.25">
      <c r="A227" s="26" t="s">
        <v>784</v>
      </c>
      <c r="B227" s="26" t="s">
        <v>785</v>
      </c>
      <c r="C227" s="26" t="s">
        <v>49</v>
      </c>
      <c r="D227" s="26" t="s">
        <v>334</v>
      </c>
      <c r="E227" s="26" t="s">
        <v>786</v>
      </c>
      <c r="F227" s="26">
        <v>488</v>
      </c>
      <c r="G227" s="26" t="str">
        <f>VLOOKUP(tblData[[#This Row],[Bill Amount]],tblGroups[],2,TRUE)</f>
        <v>$400-$499</v>
      </c>
    </row>
    <row r="228" spans="1:7" x14ac:dyDescent="0.25">
      <c r="A228" s="26" t="s">
        <v>787</v>
      </c>
      <c r="B228" s="26" t="s">
        <v>788</v>
      </c>
      <c r="C228" s="26" t="s">
        <v>49</v>
      </c>
      <c r="D228" s="26" t="s">
        <v>789</v>
      </c>
      <c r="E228" s="26" t="s">
        <v>677</v>
      </c>
      <c r="F228" s="26">
        <v>424</v>
      </c>
      <c r="G228" s="26" t="str">
        <f>VLOOKUP(tblData[[#This Row],[Bill Amount]],tblGroups[],2,TRUE)</f>
        <v>$400-$499</v>
      </c>
    </row>
    <row r="229" spans="1:7" x14ac:dyDescent="0.25">
      <c r="A229" s="26" t="s">
        <v>790</v>
      </c>
      <c r="B229" s="26" t="s">
        <v>791</v>
      </c>
      <c r="C229" s="26" t="s">
        <v>44</v>
      </c>
      <c r="D229" s="26" t="s">
        <v>578</v>
      </c>
      <c r="E229" s="26" t="s">
        <v>792</v>
      </c>
      <c r="F229" s="26">
        <v>482</v>
      </c>
      <c r="G229" s="26" t="str">
        <f>VLOOKUP(tblData[[#This Row],[Bill Amount]],tblGroups[],2,TRUE)</f>
        <v>$400-$499</v>
      </c>
    </row>
    <row r="230" spans="1:7" x14ac:dyDescent="0.25">
      <c r="A230" s="26" t="s">
        <v>793</v>
      </c>
      <c r="B230" s="26" t="s">
        <v>794</v>
      </c>
      <c r="C230" s="26" t="s">
        <v>44</v>
      </c>
      <c r="D230" s="26" t="s">
        <v>795</v>
      </c>
      <c r="E230" s="26" t="s">
        <v>382</v>
      </c>
      <c r="F230" s="26">
        <v>446</v>
      </c>
      <c r="G230" s="26" t="str">
        <f>VLOOKUP(tblData[[#This Row],[Bill Amount]],tblGroups[],2,TRUE)</f>
        <v>$400-$499</v>
      </c>
    </row>
    <row r="231" spans="1:7" x14ac:dyDescent="0.25">
      <c r="A231" s="26" t="s">
        <v>796</v>
      </c>
      <c r="B231" s="26" t="s">
        <v>797</v>
      </c>
      <c r="C231" s="26" t="s">
        <v>59</v>
      </c>
      <c r="D231" s="26" t="s">
        <v>798</v>
      </c>
      <c r="E231" s="26" t="s">
        <v>799</v>
      </c>
      <c r="F231" s="26">
        <v>238</v>
      </c>
      <c r="G231" s="26" t="str">
        <f>VLOOKUP(tblData[[#This Row],[Bill Amount]],tblGroups[],2,TRUE)</f>
        <v>$200-$299</v>
      </c>
    </row>
    <row r="232" spans="1:7" x14ac:dyDescent="0.25">
      <c r="A232" s="26" t="s">
        <v>800</v>
      </c>
      <c r="B232" s="26" t="s">
        <v>801</v>
      </c>
      <c r="C232" s="26" t="s">
        <v>54</v>
      </c>
      <c r="D232" s="26" t="s">
        <v>323</v>
      </c>
      <c r="E232" s="26" t="s">
        <v>802</v>
      </c>
      <c r="F232" s="26">
        <v>365</v>
      </c>
      <c r="G232" s="26" t="str">
        <f>VLOOKUP(tblData[[#This Row],[Bill Amount]],tblGroups[],2,TRUE)</f>
        <v>$300-$399</v>
      </c>
    </row>
    <row r="233" spans="1:7" x14ac:dyDescent="0.25">
      <c r="A233" s="26" t="s">
        <v>803</v>
      </c>
      <c r="B233" s="26" t="s">
        <v>804</v>
      </c>
      <c r="C233" s="26" t="s">
        <v>44</v>
      </c>
      <c r="D233" s="26" t="s">
        <v>68</v>
      </c>
      <c r="E233" s="26" t="s">
        <v>805</v>
      </c>
      <c r="F233" s="26">
        <v>218</v>
      </c>
      <c r="G233" s="26" t="str">
        <f>VLOOKUP(tblData[[#This Row],[Bill Amount]],tblGroups[],2,TRUE)</f>
        <v>$200-$299</v>
      </c>
    </row>
    <row r="234" spans="1:7" x14ac:dyDescent="0.25">
      <c r="A234" s="26" t="s">
        <v>806</v>
      </c>
      <c r="B234" s="26" t="s">
        <v>807</v>
      </c>
      <c r="C234" s="26" t="s">
        <v>44</v>
      </c>
      <c r="D234" s="26" t="s">
        <v>399</v>
      </c>
      <c r="E234" s="26" t="s">
        <v>808</v>
      </c>
      <c r="F234" s="26">
        <v>394</v>
      </c>
      <c r="G234" s="26" t="str">
        <f>VLOOKUP(tblData[[#This Row],[Bill Amount]],tblGroups[],2,TRUE)</f>
        <v>$300-$399</v>
      </c>
    </row>
    <row r="235" spans="1:7" x14ac:dyDescent="0.25">
      <c r="A235" s="26" t="s">
        <v>809</v>
      </c>
      <c r="B235" s="26" t="s">
        <v>810</v>
      </c>
      <c r="C235" s="26" t="s">
        <v>59</v>
      </c>
      <c r="D235" s="26" t="s">
        <v>182</v>
      </c>
      <c r="E235" s="26" t="s">
        <v>799</v>
      </c>
      <c r="F235" s="26">
        <v>488</v>
      </c>
      <c r="G235" s="26" t="str">
        <f>VLOOKUP(tblData[[#This Row],[Bill Amount]],tblGroups[],2,TRUE)</f>
        <v>$400-$499</v>
      </c>
    </row>
    <row r="236" spans="1:7" x14ac:dyDescent="0.25">
      <c r="A236" s="26" t="s">
        <v>811</v>
      </c>
      <c r="B236" s="26" t="s">
        <v>812</v>
      </c>
      <c r="C236" s="26" t="s">
        <v>54</v>
      </c>
      <c r="D236" s="26" t="s">
        <v>108</v>
      </c>
      <c r="E236" s="26" t="s">
        <v>813</v>
      </c>
      <c r="F236" s="26">
        <v>347</v>
      </c>
      <c r="G236" s="26" t="str">
        <f>VLOOKUP(tblData[[#This Row],[Bill Amount]],tblGroups[],2,TRUE)</f>
        <v>$300-$399</v>
      </c>
    </row>
    <row r="237" spans="1:7" x14ac:dyDescent="0.25">
      <c r="A237" s="26" t="s">
        <v>814</v>
      </c>
      <c r="B237" s="26" t="s">
        <v>815</v>
      </c>
      <c r="C237" s="26" t="s">
        <v>44</v>
      </c>
      <c r="D237" s="26" t="s">
        <v>178</v>
      </c>
      <c r="E237" s="26" t="s">
        <v>327</v>
      </c>
      <c r="F237" s="26">
        <v>345</v>
      </c>
      <c r="G237" s="26" t="str">
        <f>VLOOKUP(tblData[[#This Row],[Bill Amount]],tblGroups[],2,TRUE)</f>
        <v>$300-$399</v>
      </c>
    </row>
    <row r="238" spans="1:7" x14ac:dyDescent="0.25">
      <c r="A238" s="26" t="s">
        <v>816</v>
      </c>
      <c r="B238" s="26" t="s">
        <v>817</v>
      </c>
      <c r="C238" s="26" t="s">
        <v>49</v>
      </c>
      <c r="D238" s="26" t="s">
        <v>818</v>
      </c>
      <c r="E238" s="26" t="s">
        <v>819</v>
      </c>
      <c r="F238" s="26">
        <v>376</v>
      </c>
      <c r="G238" s="26" t="str">
        <f>VLOOKUP(tblData[[#This Row],[Bill Amount]],tblGroups[],2,TRUE)</f>
        <v>$300-$399</v>
      </c>
    </row>
    <row r="239" spans="1:7" x14ac:dyDescent="0.25">
      <c r="A239" s="26" t="s">
        <v>820</v>
      </c>
      <c r="B239" s="26" t="s">
        <v>821</v>
      </c>
      <c r="C239" s="26" t="s">
        <v>59</v>
      </c>
      <c r="D239" s="26" t="s">
        <v>822</v>
      </c>
      <c r="E239" s="26" t="s">
        <v>823</v>
      </c>
      <c r="F239" s="26">
        <v>217</v>
      </c>
      <c r="G239" s="26" t="str">
        <f>VLOOKUP(tblData[[#This Row],[Bill Amount]],tblGroups[],2,TRUE)</f>
        <v>$200-$299</v>
      </c>
    </row>
    <row r="240" spans="1:7" x14ac:dyDescent="0.25">
      <c r="A240" s="26" t="s">
        <v>824</v>
      </c>
      <c r="B240" s="26" t="s">
        <v>825</v>
      </c>
      <c r="C240" s="26" t="s">
        <v>49</v>
      </c>
      <c r="D240" s="26" t="s">
        <v>826</v>
      </c>
      <c r="E240" s="26" t="s">
        <v>596</v>
      </c>
      <c r="F240" s="26">
        <v>276</v>
      </c>
      <c r="G240" s="26" t="str">
        <f>VLOOKUP(tblData[[#This Row],[Bill Amount]],tblGroups[],2,TRUE)</f>
        <v>$200-$299</v>
      </c>
    </row>
    <row r="241" spans="1:7" x14ac:dyDescent="0.25">
      <c r="A241" s="26" t="s">
        <v>827</v>
      </c>
      <c r="B241" s="26" t="s">
        <v>828</v>
      </c>
      <c r="C241" s="26" t="s">
        <v>54</v>
      </c>
      <c r="D241" s="26" t="s">
        <v>244</v>
      </c>
      <c r="E241" s="26" t="s">
        <v>829</v>
      </c>
      <c r="F241" s="26">
        <v>450</v>
      </c>
      <c r="G241" s="26" t="str">
        <f>VLOOKUP(tblData[[#This Row],[Bill Amount]],tblGroups[],2,TRUE)</f>
        <v>$400-$499</v>
      </c>
    </row>
    <row r="242" spans="1:7" x14ac:dyDescent="0.25">
      <c r="A242" s="26" t="s">
        <v>830</v>
      </c>
      <c r="B242" s="26" t="s">
        <v>831</v>
      </c>
      <c r="C242" s="26" t="s">
        <v>59</v>
      </c>
      <c r="D242" s="26" t="s">
        <v>832</v>
      </c>
      <c r="E242" s="26" t="s">
        <v>833</v>
      </c>
      <c r="F242" s="26">
        <v>430</v>
      </c>
      <c r="G242" s="26" t="str">
        <f>VLOOKUP(tblData[[#This Row],[Bill Amount]],tblGroups[],2,TRUE)</f>
        <v>$400-$499</v>
      </c>
    </row>
    <row r="243" spans="1:7" x14ac:dyDescent="0.25">
      <c r="A243" s="26" t="s">
        <v>834</v>
      </c>
      <c r="B243" s="26" t="s">
        <v>835</v>
      </c>
      <c r="C243" s="26" t="s">
        <v>54</v>
      </c>
      <c r="D243" s="26" t="s">
        <v>354</v>
      </c>
      <c r="E243" s="26" t="s">
        <v>320</v>
      </c>
      <c r="F243" s="26">
        <v>397</v>
      </c>
      <c r="G243" s="26" t="str">
        <f>VLOOKUP(tblData[[#This Row],[Bill Amount]],tblGroups[],2,TRUE)</f>
        <v>$300-$399</v>
      </c>
    </row>
    <row r="244" spans="1:7" x14ac:dyDescent="0.25">
      <c r="A244" s="26" t="s">
        <v>836</v>
      </c>
      <c r="B244" s="26" t="s">
        <v>837</v>
      </c>
      <c r="C244" s="26" t="s">
        <v>44</v>
      </c>
      <c r="D244" s="26" t="s">
        <v>838</v>
      </c>
      <c r="E244" s="26" t="s">
        <v>839</v>
      </c>
      <c r="F244" s="26">
        <v>357</v>
      </c>
      <c r="G244" s="26" t="str">
        <f>VLOOKUP(tblData[[#This Row],[Bill Amount]],tblGroups[],2,TRUE)</f>
        <v>$300-$399</v>
      </c>
    </row>
    <row r="245" spans="1:7" x14ac:dyDescent="0.25">
      <c r="A245" s="26" t="s">
        <v>840</v>
      </c>
      <c r="B245" s="26" t="s">
        <v>841</v>
      </c>
      <c r="C245" s="26" t="s">
        <v>44</v>
      </c>
      <c r="D245" s="26" t="s">
        <v>842</v>
      </c>
      <c r="E245" s="26" t="s">
        <v>681</v>
      </c>
      <c r="F245" s="26">
        <v>378</v>
      </c>
      <c r="G245" s="26" t="str">
        <f>VLOOKUP(tblData[[#This Row],[Bill Amount]],tblGroups[],2,TRUE)</f>
        <v>$300-$399</v>
      </c>
    </row>
    <row r="246" spans="1:7" x14ac:dyDescent="0.25">
      <c r="A246" s="26" t="s">
        <v>843</v>
      </c>
      <c r="B246" s="26" t="s">
        <v>844</v>
      </c>
      <c r="C246" s="26" t="s">
        <v>54</v>
      </c>
      <c r="D246" s="26" t="s">
        <v>536</v>
      </c>
      <c r="E246" s="26" t="s">
        <v>845</v>
      </c>
      <c r="F246" s="26">
        <v>340</v>
      </c>
      <c r="G246" s="26" t="str">
        <f>VLOOKUP(tblData[[#This Row],[Bill Amount]],tblGroups[],2,TRUE)</f>
        <v>$300-$399</v>
      </c>
    </row>
    <row r="247" spans="1:7" x14ac:dyDescent="0.25">
      <c r="A247" s="26" t="s">
        <v>846</v>
      </c>
      <c r="B247" s="26" t="s">
        <v>847</v>
      </c>
      <c r="C247" s="26" t="s">
        <v>44</v>
      </c>
      <c r="D247" s="26" t="s">
        <v>848</v>
      </c>
      <c r="E247" s="26" t="s">
        <v>849</v>
      </c>
      <c r="F247" s="26">
        <v>409</v>
      </c>
      <c r="G247" s="26" t="str">
        <f>VLOOKUP(tblData[[#This Row],[Bill Amount]],tblGroups[],2,TRUE)</f>
        <v>$400-$499</v>
      </c>
    </row>
    <row r="248" spans="1:7" x14ac:dyDescent="0.25">
      <c r="A248" s="26" t="s">
        <v>850</v>
      </c>
      <c r="B248" s="26" t="s">
        <v>851</v>
      </c>
      <c r="C248" s="26" t="s">
        <v>44</v>
      </c>
      <c r="D248" s="26" t="s">
        <v>852</v>
      </c>
      <c r="E248" s="26" t="s">
        <v>422</v>
      </c>
      <c r="F248" s="26">
        <v>427</v>
      </c>
      <c r="G248" s="26" t="str">
        <f>VLOOKUP(tblData[[#This Row],[Bill Amount]],tblGroups[],2,TRUE)</f>
        <v>$400-$499</v>
      </c>
    </row>
    <row r="249" spans="1:7" x14ac:dyDescent="0.25">
      <c r="A249" s="26" t="s">
        <v>853</v>
      </c>
      <c r="B249" s="26" t="s">
        <v>854</v>
      </c>
      <c r="C249" s="26" t="s">
        <v>59</v>
      </c>
      <c r="D249" s="26" t="s">
        <v>55</v>
      </c>
      <c r="E249" s="26" t="s">
        <v>855</v>
      </c>
      <c r="F249" s="26">
        <v>252</v>
      </c>
      <c r="G249" s="26" t="str">
        <f>VLOOKUP(tblData[[#This Row],[Bill Amount]],tblGroups[],2,TRUE)</f>
        <v>$200-$299</v>
      </c>
    </row>
    <row r="250" spans="1:7" x14ac:dyDescent="0.25">
      <c r="A250" s="26" t="s">
        <v>856</v>
      </c>
      <c r="B250" s="26" t="s">
        <v>857</v>
      </c>
      <c r="C250" s="26" t="s">
        <v>49</v>
      </c>
      <c r="D250" s="26" t="s">
        <v>858</v>
      </c>
      <c r="E250" s="26" t="s">
        <v>859</v>
      </c>
      <c r="F250" s="26">
        <v>303</v>
      </c>
      <c r="G250" s="26" t="str">
        <f>VLOOKUP(tblData[[#This Row],[Bill Amount]],tblGroups[],2,TRUE)</f>
        <v>$300-$399</v>
      </c>
    </row>
    <row r="251" spans="1:7" x14ac:dyDescent="0.25">
      <c r="A251" s="26" t="s">
        <v>860</v>
      </c>
      <c r="B251" s="26" t="s">
        <v>861</v>
      </c>
      <c r="C251" s="26" t="s">
        <v>59</v>
      </c>
      <c r="D251" s="26" t="s">
        <v>216</v>
      </c>
      <c r="E251" s="26" t="s">
        <v>51</v>
      </c>
      <c r="F251" s="26">
        <v>344</v>
      </c>
      <c r="G251" s="26" t="str">
        <f>VLOOKUP(tblData[[#This Row],[Bill Amount]],tblGroups[],2,TRUE)</f>
        <v>$300-$399</v>
      </c>
    </row>
    <row r="252" spans="1:7" x14ac:dyDescent="0.25">
      <c r="A252" s="26" t="s">
        <v>862</v>
      </c>
      <c r="B252" s="26" t="s">
        <v>863</v>
      </c>
      <c r="C252" s="26" t="s">
        <v>59</v>
      </c>
      <c r="D252" s="26" t="s">
        <v>280</v>
      </c>
      <c r="E252" s="26" t="s">
        <v>339</v>
      </c>
      <c r="F252" s="26">
        <v>344</v>
      </c>
      <c r="G252" s="26" t="str">
        <f>VLOOKUP(tblData[[#This Row],[Bill Amount]],tblGroups[],2,TRUE)</f>
        <v>$300-$399</v>
      </c>
    </row>
    <row r="253" spans="1:7" x14ac:dyDescent="0.25">
      <c r="A253" s="26" t="s">
        <v>864</v>
      </c>
      <c r="B253" s="26" t="s">
        <v>865</v>
      </c>
      <c r="C253" s="26" t="s">
        <v>59</v>
      </c>
      <c r="D253" s="26" t="s">
        <v>536</v>
      </c>
      <c r="E253" s="26" t="s">
        <v>476</v>
      </c>
      <c r="F253" s="26">
        <v>439</v>
      </c>
      <c r="G253" s="26" t="str">
        <f>VLOOKUP(tblData[[#This Row],[Bill Amount]],tblGroups[],2,TRUE)</f>
        <v>$400-$499</v>
      </c>
    </row>
    <row r="254" spans="1:7" x14ac:dyDescent="0.25">
      <c r="A254" s="26" t="s">
        <v>866</v>
      </c>
      <c r="B254" s="26" t="s">
        <v>867</v>
      </c>
      <c r="C254" s="26" t="s">
        <v>49</v>
      </c>
      <c r="D254" s="26" t="s">
        <v>289</v>
      </c>
      <c r="E254" s="26" t="s">
        <v>596</v>
      </c>
      <c r="F254" s="26">
        <v>324</v>
      </c>
      <c r="G254" s="26" t="str">
        <f>VLOOKUP(tblData[[#This Row],[Bill Amount]],tblGroups[],2,TRUE)</f>
        <v>$300-$399</v>
      </c>
    </row>
    <row r="255" spans="1:7" x14ac:dyDescent="0.25">
      <c r="A255" s="26" t="s">
        <v>868</v>
      </c>
      <c r="B255" s="26" t="s">
        <v>869</v>
      </c>
      <c r="C255" s="26" t="s">
        <v>44</v>
      </c>
      <c r="D255" s="26" t="s">
        <v>589</v>
      </c>
      <c r="E255" s="26" t="s">
        <v>870</v>
      </c>
      <c r="F255" s="26">
        <v>313</v>
      </c>
      <c r="G255" s="26" t="str">
        <f>VLOOKUP(tblData[[#This Row],[Bill Amount]],tblGroups[],2,TRUE)</f>
        <v>$300-$399</v>
      </c>
    </row>
    <row r="256" spans="1:7" x14ac:dyDescent="0.25">
      <c r="A256" s="26" t="s">
        <v>871</v>
      </c>
      <c r="B256" s="26" t="s">
        <v>872</v>
      </c>
      <c r="C256" s="26" t="s">
        <v>49</v>
      </c>
      <c r="D256" s="26" t="s">
        <v>516</v>
      </c>
      <c r="E256" s="26" t="s">
        <v>873</v>
      </c>
      <c r="F256" s="26">
        <v>250</v>
      </c>
      <c r="G256" s="26" t="str">
        <f>VLOOKUP(tblData[[#This Row],[Bill Amount]],tblGroups[],2,TRUE)</f>
        <v>$200-$299</v>
      </c>
    </row>
    <row r="257" spans="1:7" x14ac:dyDescent="0.25">
      <c r="A257" s="26" t="s">
        <v>874</v>
      </c>
      <c r="B257" s="26" t="s">
        <v>875</v>
      </c>
      <c r="C257" s="26" t="s">
        <v>44</v>
      </c>
      <c r="D257" s="26" t="s">
        <v>151</v>
      </c>
      <c r="E257" s="26" t="s">
        <v>792</v>
      </c>
      <c r="F257" s="26">
        <v>353</v>
      </c>
      <c r="G257" s="26" t="str">
        <f>VLOOKUP(tblData[[#This Row],[Bill Amount]],tblGroups[],2,TRUE)</f>
        <v>$300-$399</v>
      </c>
    </row>
    <row r="258" spans="1:7" x14ac:dyDescent="0.25">
      <c r="A258" s="26" t="s">
        <v>876</v>
      </c>
      <c r="B258" s="26" t="s">
        <v>877</v>
      </c>
      <c r="C258" s="26" t="s">
        <v>49</v>
      </c>
      <c r="D258" s="26" t="s">
        <v>878</v>
      </c>
      <c r="E258" s="26" t="s">
        <v>823</v>
      </c>
      <c r="F258" s="26">
        <v>475</v>
      </c>
      <c r="G258" s="26" t="str">
        <f>VLOOKUP(tblData[[#This Row],[Bill Amount]],tblGroups[],2,TRUE)</f>
        <v>$400-$499</v>
      </c>
    </row>
    <row r="259" spans="1:7" x14ac:dyDescent="0.25">
      <c r="A259" s="26" t="s">
        <v>879</v>
      </c>
      <c r="B259" s="26" t="s">
        <v>880</v>
      </c>
      <c r="C259" s="26" t="s">
        <v>59</v>
      </c>
      <c r="D259" s="26" t="s">
        <v>530</v>
      </c>
      <c r="E259" s="26" t="s">
        <v>728</v>
      </c>
      <c r="F259" s="26">
        <v>226</v>
      </c>
      <c r="G259" s="26" t="str">
        <f>VLOOKUP(tblData[[#This Row],[Bill Amount]],tblGroups[],2,TRUE)</f>
        <v>$200-$299</v>
      </c>
    </row>
    <row r="260" spans="1:7" x14ac:dyDescent="0.25">
      <c r="A260" s="26" t="s">
        <v>881</v>
      </c>
      <c r="B260" s="26" t="s">
        <v>882</v>
      </c>
      <c r="C260" s="26" t="s">
        <v>44</v>
      </c>
      <c r="D260" s="26" t="s">
        <v>883</v>
      </c>
      <c r="E260" s="26" t="s">
        <v>331</v>
      </c>
      <c r="F260" s="26">
        <v>209</v>
      </c>
      <c r="G260" s="26" t="str">
        <f>VLOOKUP(tblData[[#This Row],[Bill Amount]],tblGroups[],2,TRUE)</f>
        <v>$200-$299</v>
      </c>
    </row>
    <row r="261" spans="1:7" x14ac:dyDescent="0.25">
      <c r="A261" s="26" t="s">
        <v>884</v>
      </c>
      <c r="B261" s="26" t="s">
        <v>885</v>
      </c>
      <c r="C261" s="26" t="s">
        <v>54</v>
      </c>
      <c r="D261" s="26" t="s">
        <v>440</v>
      </c>
      <c r="E261" s="26" t="s">
        <v>235</v>
      </c>
      <c r="F261" s="26">
        <v>235</v>
      </c>
      <c r="G261" s="26" t="str">
        <f>VLOOKUP(tblData[[#This Row],[Bill Amount]],tblGroups[],2,TRUE)</f>
        <v>$200-$299</v>
      </c>
    </row>
    <row r="262" spans="1:7" x14ac:dyDescent="0.25">
      <c r="A262" s="26" t="s">
        <v>886</v>
      </c>
      <c r="B262" s="26" t="s">
        <v>887</v>
      </c>
      <c r="C262" s="26" t="s">
        <v>49</v>
      </c>
      <c r="D262" s="26" t="s">
        <v>727</v>
      </c>
      <c r="E262" s="26" t="s">
        <v>156</v>
      </c>
      <c r="F262" s="26">
        <v>378</v>
      </c>
      <c r="G262" s="26" t="str">
        <f>VLOOKUP(tblData[[#This Row],[Bill Amount]],tblGroups[],2,TRUE)</f>
        <v>$300-$399</v>
      </c>
    </row>
    <row r="263" spans="1:7" x14ac:dyDescent="0.25">
      <c r="A263" s="26" t="s">
        <v>888</v>
      </c>
      <c r="B263" s="26" t="s">
        <v>889</v>
      </c>
      <c r="C263" s="26" t="s">
        <v>49</v>
      </c>
      <c r="D263" s="26" t="s">
        <v>443</v>
      </c>
      <c r="E263" s="26" t="s">
        <v>113</v>
      </c>
      <c r="F263" s="26">
        <v>439</v>
      </c>
      <c r="G263" s="26" t="str">
        <f>VLOOKUP(tblData[[#This Row],[Bill Amount]],tblGroups[],2,TRUE)</f>
        <v>$400-$499</v>
      </c>
    </row>
    <row r="264" spans="1:7" x14ac:dyDescent="0.25">
      <c r="A264" s="26" t="s">
        <v>890</v>
      </c>
      <c r="B264" s="26" t="s">
        <v>891</v>
      </c>
      <c r="C264" s="26" t="s">
        <v>44</v>
      </c>
      <c r="D264" s="26" t="s">
        <v>892</v>
      </c>
      <c r="E264" s="26" t="s">
        <v>549</v>
      </c>
      <c r="F264" s="26">
        <v>222</v>
      </c>
      <c r="G264" s="26" t="str">
        <f>VLOOKUP(tblData[[#This Row],[Bill Amount]],tblGroups[],2,TRUE)</f>
        <v>$200-$299</v>
      </c>
    </row>
    <row r="265" spans="1:7" x14ac:dyDescent="0.25">
      <c r="A265" s="26" t="s">
        <v>893</v>
      </c>
      <c r="B265" s="26" t="s">
        <v>894</v>
      </c>
      <c r="C265" s="26" t="s">
        <v>54</v>
      </c>
      <c r="D265" s="26" t="s">
        <v>231</v>
      </c>
      <c r="E265" s="26" t="s">
        <v>895</v>
      </c>
      <c r="F265" s="26">
        <v>426</v>
      </c>
      <c r="G265" s="26" t="str">
        <f>VLOOKUP(tblData[[#This Row],[Bill Amount]],tblGroups[],2,TRUE)</f>
        <v>$400-$499</v>
      </c>
    </row>
    <row r="266" spans="1:7" x14ac:dyDescent="0.25">
      <c r="A266" s="26" t="s">
        <v>896</v>
      </c>
      <c r="B266" s="26" t="s">
        <v>897</v>
      </c>
      <c r="C266" s="26" t="s">
        <v>59</v>
      </c>
      <c r="D266" s="26" t="s">
        <v>898</v>
      </c>
      <c r="E266" s="26" t="s">
        <v>899</v>
      </c>
      <c r="F266" s="26">
        <v>286</v>
      </c>
      <c r="G266" s="26" t="str">
        <f>VLOOKUP(tblData[[#This Row],[Bill Amount]],tblGroups[],2,TRUE)</f>
        <v>$200-$299</v>
      </c>
    </row>
    <row r="267" spans="1:7" x14ac:dyDescent="0.25">
      <c r="A267" s="26" t="s">
        <v>900</v>
      </c>
      <c r="B267" s="26" t="s">
        <v>901</v>
      </c>
      <c r="C267" s="26" t="s">
        <v>54</v>
      </c>
      <c r="D267" s="26" t="s">
        <v>295</v>
      </c>
      <c r="E267" s="26" t="s">
        <v>819</v>
      </c>
      <c r="F267" s="26">
        <v>498</v>
      </c>
      <c r="G267" s="26" t="str">
        <f>VLOOKUP(tblData[[#This Row],[Bill Amount]],tblGroups[],2,TRUE)</f>
        <v>$400-$499</v>
      </c>
    </row>
    <row r="268" spans="1:7" x14ac:dyDescent="0.25">
      <c r="A268" s="26" t="s">
        <v>902</v>
      </c>
      <c r="B268" s="26" t="s">
        <v>903</v>
      </c>
      <c r="C268" s="26" t="s">
        <v>54</v>
      </c>
      <c r="D268" s="26" t="s">
        <v>904</v>
      </c>
      <c r="E268" s="26" t="s">
        <v>46</v>
      </c>
      <c r="F268" s="26">
        <v>360</v>
      </c>
      <c r="G268" s="26" t="str">
        <f>VLOOKUP(tblData[[#This Row],[Bill Amount]],tblGroups[],2,TRUE)</f>
        <v>$300-$399</v>
      </c>
    </row>
    <row r="269" spans="1:7" x14ac:dyDescent="0.25">
      <c r="A269" s="26" t="s">
        <v>905</v>
      </c>
      <c r="B269" s="26" t="s">
        <v>906</v>
      </c>
      <c r="C269" s="26" t="s">
        <v>59</v>
      </c>
      <c r="D269" s="26" t="s">
        <v>575</v>
      </c>
      <c r="E269" s="26" t="s">
        <v>859</v>
      </c>
      <c r="F269" s="26">
        <v>389</v>
      </c>
      <c r="G269" s="26" t="str">
        <f>VLOOKUP(tblData[[#This Row],[Bill Amount]],tblGroups[],2,TRUE)</f>
        <v>$300-$399</v>
      </c>
    </row>
    <row r="270" spans="1:7" x14ac:dyDescent="0.25">
      <c r="A270" s="26" t="s">
        <v>907</v>
      </c>
      <c r="B270" s="26" t="s">
        <v>908</v>
      </c>
      <c r="C270" s="26" t="s">
        <v>59</v>
      </c>
      <c r="D270" s="26" t="s">
        <v>909</v>
      </c>
      <c r="E270" s="26" t="s">
        <v>910</v>
      </c>
      <c r="F270" s="26">
        <v>259</v>
      </c>
      <c r="G270" s="26" t="str">
        <f>VLOOKUP(tblData[[#This Row],[Bill Amount]],tblGroups[],2,TRUE)</f>
        <v>$200-$299</v>
      </c>
    </row>
    <row r="271" spans="1:7" x14ac:dyDescent="0.25">
      <c r="A271" s="26" t="s">
        <v>911</v>
      </c>
      <c r="B271" s="26" t="s">
        <v>912</v>
      </c>
      <c r="C271" s="26" t="s">
        <v>49</v>
      </c>
      <c r="D271" s="26" t="s">
        <v>913</v>
      </c>
      <c r="E271" s="26" t="s">
        <v>914</v>
      </c>
      <c r="F271" s="26">
        <v>236</v>
      </c>
      <c r="G271" s="26" t="str">
        <f>VLOOKUP(tblData[[#This Row],[Bill Amount]],tblGroups[],2,TRUE)</f>
        <v>$200-$299</v>
      </c>
    </row>
    <row r="272" spans="1:7" x14ac:dyDescent="0.25">
      <c r="A272" s="26" t="s">
        <v>915</v>
      </c>
      <c r="B272" s="26" t="s">
        <v>916</v>
      </c>
      <c r="C272" s="26" t="s">
        <v>59</v>
      </c>
      <c r="D272" s="26" t="s">
        <v>917</v>
      </c>
      <c r="E272" s="26" t="s">
        <v>918</v>
      </c>
      <c r="F272" s="26">
        <v>385</v>
      </c>
      <c r="G272" s="26" t="str">
        <f>VLOOKUP(tblData[[#This Row],[Bill Amount]],tblGroups[],2,TRUE)</f>
        <v>$300-$399</v>
      </c>
    </row>
    <row r="273" spans="1:7" x14ac:dyDescent="0.25">
      <c r="A273" s="26" t="s">
        <v>919</v>
      </c>
      <c r="B273" s="26" t="s">
        <v>920</v>
      </c>
      <c r="C273" s="26" t="s">
        <v>59</v>
      </c>
      <c r="D273" s="26" t="s">
        <v>377</v>
      </c>
      <c r="E273" s="26" t="s">
        <v>921</v>
      </c>
      <c r="F273" s="26">
        <v>287</v>
      </c>
      <c r="G273" s="26" t="str">
        <f>VLOOKUP(tblData[[#This Row],[Bill Amount]],tblGroups[],2,TRUE)</f>
        <v>$200-$299</v>
      </c>
    </row>
    <row r="274" spans="1:7" x14ac:dyDescent="0.25">
      <c r="A274" s="26" t="s">
        <v>922</v>
      </c>
      <c r="B274" s="26" t="s">
        <v>923</v>
      </c>
      <c r="C274" s="26" t="s">
        <v>59</v>
      </c>
      <c r="D274" s="26" t="s">
        <v>904</v>
      </c>
      <c r="E274" s="26" t="s">
        <v>924</v>
      </c>
      <c r="F274" s="26">
        <v>259</v>
      </c>
      <c r="G274" s="26" t="str">
        <f>VLOOKUP(tblData[[#This Row],[Bill Amount]],tblGroups[],2,TRUE)</f>
        <v>$200-$299</v>
      </c>
    </row>
    <row r="275" spans="1:7" x14ac:dyDescent="0.25">
      <c r="A275" s="26" t="s">
        <v>925</v>
      </c>
      <c r="B275" s="26" t="s">
        <v>926</v>
      </c>
      <c r="C275" s="26" t="s">
        <v>44</v>
      </c>
      <c r="D275" s="26" t="s">
        <v>212</v>
      </c>
      <c r="E275" s="26" t="s">
        <v>927</v>
      </c>
      <c r="F275" s="26">
        <v>367</v>
      </c>
      <c r="G275" s="26" t="str">
        <f>VLOOKUP(tblData[[#This Row],[Bill Amount]],tblGroups[],2,TRUE)</f>
        <v>$300-$399</v>
      </c>
    </row>
    <row r="276" spans="1:7" x14ac:dyDescent="0.25">
      <c r="A276" s="26" t="s">
        <v>928</v>
      </c>
      <c r="B276" s="26" t="s">
        <v>929</v>
      </c>
      <c r="C276" s="26" t="s">
        <v>44</v>
      </c>
      <c r="D276" s="26" t="s">
        <v>930</v>
      </c>
      <c r="E276" s="26" t="s">
        <v>931</v>
      </c>
      <c r="F276" s="26">
        <v>439</v>
      </c>
      <c r="G276" s="26" t="str">
        <f>VLOOKUP(tblData[[#This Row],[Bill Amount]],tblGroups[],2,TRUE)</f>
        <v>$400-$499</v>
      </c>
    </row>
    <row r="277" spans="1:7" x14ac:dyDescent="0.25">
      <c r="A277" s="26" t="s">
        <v>932</v>
      </c>
      <c r="B277" s="26" t="s">
        <v>933</v>
      </c>
      <c r="C277" s="26" t="s">
        <v>44</v>
      </c>
      <c r="D277" s="26" t="s">
        <v>934</v>
      </c>
      <c r="E277" s="26" t="s">
        <v>799</v>
      </c>
      <c r="F277" s="26">
        <v>294</v>
      </c>
      <c r="G277" s="26" t="str">
        <f>VLOOKUP(tblData[[#This Row],[Bill Amount]],tblGroups[],2,TRUE)</f>
        <v>$200-$299</v>
      </c>
    </row>
    <row r="278" spans="1:7" x14ac:dyDescent="0.25">
      <c r="A278" s="26" t="s">
        <v>935</v>
      </c>
      <c r="B278" s="26" t="s">
        <v>936</v>
      </c>
      <c r="C278" s="26" t="s">
        <v>44</v>
      </c>
      <c r="D278" s="26" t="s">
        <v>461</v>
      </c>
      <c r="E278" s="26" t="s">
        <v>937</v>
      </c>
      <c r="F278" s="26">
        <v>496</v>
      </c>
      <c r="G278" s="26" t="str">
        <f>VLOOKUP(tblData[[#This Row],[Bill Amount]],tblGroups[],2,TRUE)</f>
        <v>$400-$499</v>
      </c>
    </row>
    <row r="279" spans="1:7" x14ac:dyDescent="0.25">
      <c r="A279" s="26" t="s">
        <v>938</v>
      </c>
      <c r="B279" s="26" t="s">
        <v>939</v>
      </c>
      <c r="C279" s="26" t="s">
        <v>49</v>
      </c>
      <c r="D279" s="26" t="s">
        <v>536</v>
      </c>
      <c r="E279" s="26" t="s">
        <v>97</v>
      </c>
      <c r="F279" s="26">
        <v>352</v>
      </c>
      <c r="G279" s="26" t="str">
        <f>VLOOKUP(tblData[[#This Row],[Bill Amount]],tblGroups[],2,TRUE)</f>
        <v>$300-$399</v>
      </c>
    </row>
    <row r="280" spans="1:7" x14ac:dyDescent="0.25">
      <c r="A280" s="26" t="s">
        <v>940</v>
      </c>
      <c r="B280" s="26" t="s">
        <v>941</v>
      </c>
      <c r="C280" s="26" t="s">
        <v>49</v>
      </c>
      <c r="D280" s="26" t="s">
        <v>305</v>
      </c>
      <c r="E280" s="26" t="s">
        <v>306</v>
      </c>
      <c r="F280" s="26">
        <v>269</v>
      </c>
      <c r="G280" s="26" t="str">
        <f>VLOOKUP(tblData[[#This Row],[Bill Amount]],tblGroups[],2,TRUE)</f>
        <v>$200-$299</v>
      </c>
    </row>
    <row r="281" spans="1:7" x14ac:dyDescent="0.25">
      <c r="A281" s="26" t="s">
        <v>942</v>
      </c>
      <c r="B281" s="26" t="s">
        <v>943</v>
      </c>
      <c r="C281" s="26" t="s">
        <v>44</v>
      </c>
      <c r="D281" s="26" t="s">
        <v>458</v>
      </c>
      <c r="E281" s="26" t="s">
        <v>193</v>
      </c>
      <c r="F281" s="26">
        <v>393</v>
      </c>
      <c r="G281" s="26" t="str">
        <f>VLOOKUP(tblData[[#This Row],[Bill Amount]],tblGroups[],2,TRUE)</f>
        <v>$300-$399</v>
      </c>
    </row>
    <row r="282" spans="1:7" x14ac:dyDescent="0.25">
      <c r="A282" s="26" t="s">
        <v>944</v>
      </c>
      <c r="B282" s="26" t="s">
        <v>945</v>
      </c>
      <c r="C282" s="26" t="s">
        <v>49</v>
      </c>
      <c r="D282" s="26" t="s">
        <v>610</v>
      </c>
      <c r="E282" s="26" t="s">
        <v>451</v>
      </c>
      <c r="F282" s="26">
        <v>764</v>
      </c>
      <c r="G282" s="26" t="str">
        <f>VLOOKUP(tblData[[#This Row],[Bill Amount]],tblGroups[],2,TRUE)</f>
        <v>$600+</v>
      </c>
    </row>
    <row r="283" spans="1:7" x14ac:dyDescent="0.25">
      <c r="A283" s="26" t="s">
        <v>946</v>
      </c>
      <c r="B283" s="26" t="s">
        <v>947</v>
      </c>
      <c r="C283" s="26" t="s">
        <v>44</v>
      </c>
      <c r="D283" s="26" t="s">
        <v>120</v>
      </c>
      <c r="E283" s="26" t="s">
        <v>320</v>
      </c>
      <c r="F283" s="26">
        <v>752</v>
      </c>
      <c r="G283" s="26" t="str">
        <f>VLOOKUP(tblData[[#This Row],[Bill Amount]],tblGroups[],2,TRUE)</f>
        <v>$600+</v>
      </c>
    </row>
    <row r="284" spans="1:7" x14ac:dyDescent="0.25">
      <c r="A284" s="26" t="s">
        <v>948</v>
      </c>
      <c r="B284" s="26" t="s">
        <v>949</v>
      </c>
      <c r="C284" s="26" t="s">
        <v>54</v>
      </c>
      <c r="D284" s="26" t="s">
        <v>399</v>
      </c>
      <c r="E284" s="26" t="s">
        <v>950</v>
      </c>
      <c r="F284" s="26">
        <v>740</v>
      </c>
      <c r="G284" s="26" t="str">
        <f>VLOOKUP(tblData[[#This Row],[Bill Amount]],tblGroups[],2,TRUE)</f>
        <v>$600+</v>
      </c>
    </row>
    <row r="285" spans="1:7" x14ac:dyDescent="0.25">
      <c r="A285" s="26" t="s">
        <v>951</v>
      </c>
      <c r="B285" s="26" t="s">
        <v>952</v>
      </c>
      <c r="C285" s="26" t="s">
        <v>54</v>
      </c>
      <c r="D285" s="26" t="s">
        <v>128</v>
      </c>
      <c r="E285" s="26" t="s">
        <v>537</v>
      </c>
      <c r="F285" s="26">
        <v>775</v>
      </c>
      <c r="G285" s="26" t="str">
        <f>VLOOKUP(tblData[[#This Row],[Bill Amount]],tblGroups[],2,TRUE)</f>
        <v>$600+</v>
      </c>
    </row>
    <row r="286" spans="1:7" x14ac:dyDescent="0.25">
      <c r="A286" s="26" t="s">
        <v>953</v>
      </c>
      <c r="B286" s="26" t="s">
        <v>954</v>
      </c>
      <c r="C286" s="26" t="s">
        <v>59</v>
      </c>
      <c r="D286" s="26" t="s">
        <v>593</v>
      </c>
      <c r="E286" s="26" t="s">
        <v>187</v>
      </c>
      <c r="F286" s="26">
        <v>614</v>
      </c>
      <c r="G286" s="26" t="str">
        <f>VLOOKUP(tblData[[#This Row],[Bill Amount]],tblGroups[],2,TRUE)</f>
        <v>$600+</v>
      </c>
    </row>
    <row r="287" spans="1:7" x14ac:dyDescent="0.25">
      <c r="A287" s="26" t="s">
        <v>955</v>
      </c>
      <c r="B287" s="26" t="s">
        <v>956</v>
      </c>
      <c r="C287" s="26" t="s">
        <v>49</v>
      </c>
      <c r="D287" s="26" t="s">
        <v>858</v>
      </c>
      <c r="E287" s="26" t="s">
        <v>924</v>
      </c>
      <c r="F287" s="26">
        <v>522</v>
      </c>
      <c r="G287" s="26" t="str">
        <f>VLOOKUP(tblData[[#This Row],[Bill Amount]],tblGroups[],2,TRUE)</f>
        <v>$500-$599</v>
      </c>
    </row>
    <row r="288" spans="1:7" x14ac:dyDescent="0.25">
      <c r="A288" s="26" t="s">
        <v>957</v>
      </c>
      <c r="B288" s="26" t="s">
        <v>958</v>
      </c>
      <c r="C288" s="26" t="s">
        <v>49</v>
      </c>
      <c r="D288" s="26" t="s">
        <v>406</v>
      </c>
      <c r="E288" s="26" t="s">
        <v>959</v>
      </c>
      <c r="F288" s="26">
        <v>744</v>
      </c>
      <c r="G288" s="26" t="str">
        <f>VLOOKUP(tblData[[#This Row],[Bill Amount]],tblGroups[],2,TRUE)</f>
        <v>$600+</v>
      </c>
    </row>
    <row r="289" spans="1:7" x14ac:dyDescent="0.25">
      <c r="A289" s="26" t="s">
        <v>960</v>
      </c>
      <c r="B289" s="26" t="s">
        <v>961</v>
      </c>
      <c r="C289" s="26" t="s">
        <v>54</v>
      </c>
      <c r="D289" s="26" t="s">
        <v>116</v>
      </c>
      <c r="E289" s="26" t="s">
        <v>962</v>
      </c>
      <c r="F289" s="26">
        <v>592</v>
      </c>
      <c r="G289" s="26" t="str">
        <f>VLOOKUP(tblData[[#This Row],[Bill Amount]],tblGroups[],2,TRUE)</f>
        <v>$500-$599</v>
      </c>
    </row>
    <row r="290" spans="1:7" x14ac:dyDescent="0.25">
      <c r="A290" s="26" t="s">
        <v>963</v>
      </c>
      <c r="B290" s="26" t="s">
        <v>964</v>
      </c>
      <c r="C290" s="26" t="s">
        <v>54</v>
      </c>
      <c r="D290" s="26" t="s">
        <v>374</v>
      </c>
      <c r="E290" s="26" t="s">
        <v>469</v>
      </c>
      <c r="F290" s="26">
        <v>504</v>
      </c>
      <c r="G290" s="26" t="str">
        <f>VLOOKUP(tblData[[#This Row],[Bill Amount]],tblGroups[],2,TRUE)</f>
        <v>$500-$599</v>
      </c>
    </row>
    <row r="291" spans="1:7" x14ac:dyDescent="0.25">
      <c r="A291" s="26" t="s">
        <v>965</v>
      </c>
      <c r="B291" s="26" t="s">
        <v>966</v>
      </c>
      <c r="C291" s="26" t="s">
        <v>59</v>
      </c>
      <c r="D291" s="26" t="s">
        <v>967</v>
      </c>
      <c r="E291" s="26" t="s">
        <v>968</v>
      </c>
      <c r="F291" s="26">
        <v>657</v>
      </c>
      <c r="G291" s="26" t="str">
        <f>VLOOKUP(tblData[[#This Row],[Bill Amount]],tblGroups[],2,TRUE)</f>
        <v>$600+</v>
      </c>
    </row>
    <row r="292" spans="1:7" x14ac:dyDescent="0.25">
      <c r="A292" s="26" t="s">
        <v>969</v>
      </c>
      <c r="B292" s="26" t="s">
        <v>970</v>
      </c>
      <c r="C292" s="26" t="s">
        <v>44</v>
      </c>
      <c r="D292" s="26" t="s">
        <v>971</v>
      </c>
      <c r="E292" s="26" t="s">
        <v>972</v>
      </c>
      <c r="F292" s="26">
        <v>717</v>
      </c>
      <c r="G292" s="26" t="str">
        <f>VLOOKUP(tblData[[#This Row],[Bill Amount]],tblGroups[],2,TRUE)</f>
        <v>$600+</v>
      </c>
    </row>
    <row r="293" spans="1:7" x14ac:dyDescent="0.25">
      <c r="A293" s="26" t="s">
        <v>973</v>
      </c>
      <c r="B293" s="26" t="s">
        <v>974</v>
      </c>
      <c r="C293" s="26" t="s">
        <v>59</v>
      </c>
      <c r="D293" s="26" t="s">
        <v>975</v>
      </c>
      <c r="E293" s="26" t="s">
        <v>976</v>
      </c>
      <c r="F293" s="26">
        <v>700</v>
      </c>
      <c r="G293" s="26" t="str">
        <f>VLOOKUP(tblData[[#This Row],[Bill Amount]],tblGroups[],2,TRUE)</f>
        <v>$600+</v>
      </c>
    </row>
    <row r="294" spans="1:7" x14ac:dyDescent="0.25">
      <c r="A294" s="26" t="s">
        <v>977</v>
      </c>
      <c r="B294" s="26" t="s">
        <v>978</v>
      </c>
      <c r="C294" s="26" t="s">
        <v>44</v>
      </c>
      <c r="D294" s="26" t="s">
        <v>979</v>
      </c>
      <c r="E294" s="26" t="s">
        <v>980</v>
      </c>
      <c r="F294" s="26">
        <v>741</v>
      </c>
      <c r="G294" s="26" t="str">
        <f>VLOOKUP(tblData[[#This Row],[Bill Amount]],tblGroups[],2,TRUE)</f>
        <v>$600+</v>
      </c>
    </row>
    <row r="295" spans="1:7" x14ac:dyDescent="0.25">
      <c r="A295" s="26" t="s">
        <v>981</v>
      </c>
      <c r="B295" s="26" t="s">
        <v>982</v>
      </c>
      <c r="C295" s="26" t="s">
        <v>54</v>
      </c>
      <c r="D295" s="26" t="s">
        <v>930</v>
      </c>
      <c r="E295" s="26" t="s">
        <v>983</v>
      </c>
      <c r="F295" s="26">
        <v>714</v>
      </c>
      <c r="G295" s="26" t="str">
        <f>VLOOKUP(tblData[[#This Row],[Bill Amount]],tblGroups[],2,TRUE)</f>
        <v>$600+</v>
      </c>
    </row>
    <row r="296" spans="1:7" x14ac:dyDescent="0.25">
      <c r="A296" s="26" t="s">
        <v>984</v>
      </c>
      <c r="B296" s="26" t="s">
        <v>985</v>
      </c>
      <c r="C296" s="26" t="s">
        <v>44</v>
      </c>
      <c r="D296" s="26" t="s">
        <v>904</v>
      </c>
      <c r="E296" s="26" t="s">
        <v>986</v>
      </c>
      <c r="F296" s="26">
        <v>767</v>
      </c>
      <c r="G296" s="26" t="str">
        <f>VLOOKUP(tblData[[#This Row],[Bill Amount]],tblGroups[],2,TRUE)</f>
        <v>$600+</v>
      </c>
    </row>
    <row r="297" spans="1:7" x14ac:dyDescent="0.25">
      <c r="A297" s="26" t="s">
        <v>987</v>
      </c>
      <c r="B297" s="26" t="s">
        <v>988</v>
      </c>
      <c r="C297" s="26" t="s">
        <v>44</v>
      </c>
      <c r="D297" s="26" t="s">
        <v>135</v>
      </c>
      <c r="E297" s="26" t="s">
        <v>986</v>
      </c>
      <c r="F297" s="26">
        <v>694</v>
      </c>
      <c r="G297" s="26" t="str">
        <f>VLOOKUP(tblData[[#This Row],[Bill Amount]],tblGroups[],2,TRUE)</f>
        <v>$600+</v>
      </c>
    </row>
    <row r="298" spans="1:7" x14ac:dyDescent="0.25">
      <c r="A298" s="26" t="s">
        <v>989</v>
      </c>
      <c r="B298" s="26" t="s">
        <v>990</v>
      </c>
      <c r="C298" s="26" t="s">
        <v>54</v>
      </c>
      <c r="D298" s="26" t="s">
        <v>472</v>
      </c>
      <c r="E298" s="26" t="s">
        <v>991</v>
      </c>
      <c r="F298" s="26">
        <v>538</v>
      </c>
      <c r="G298" s="26" t="str">
        <f>VLOOKUP(tblData[[#This Row],[Bill Amount]],tblGroups[],2,TRUE)</f>
        <v>$500-$599</v>
      </c>
    </row>
    <row r="299" spans="1:7" x14ac:dyDescent="0.25">
      <c r="A299" s="26" t="s">
        <v>992</v>
      </c>
      <c r="B299" s="26" t="s">
        <v>993</v>
      </c>
      <c r="C299" s="26" t="s">
        <v>49</v>
      </c>
      <c r="D299" s="26" t="s">
        <v>994</v>
      </c>
      <c r="E299" s="26" t="s">
        <v>995</v>
      </c>
      <c r="F299" s="26">
        <v>503</v>
      </c>
      <c r="G299" s="26" t="str">
        <f>VLOOKUP(tblData[[#This Row],[Bill Amount]],tblGroups[],2,TRUE)</f>
        <v>$500-$599</v>
      </c>
    </row>
    <row r="300" spans="1:7" x14ac:dyDescent="0.25">
      <c r="A300" s="26" t="s">
        <v>996</v>
      </c>
      <c r="B300" s="26" t="s">
        <v>997</v>
      </c>
      <c r="C300" s="26" t="s">
        <v>44</v>
      </c>
      <c r="D300" s="26" t="s">
        <v>917</v>
      </c>
      <c r="E300" s="26" t="s">
        <v>995</v>
      </c>
      <c r="F300" s="26">
        <v>679</v>
      </c>
      <c r="G300" s="26" t="str">
        <f>VLOOKUP(tblData[[#This Row],[Bill Amount]],tblGroups[],2,TRUE)</f>
        <v>$600+</v>
      </c>
    </row>
    <row r="301" spans="1:7" x14ac:dyDescent="0.25">
      <c r="A301" s="26" t="s">
        <v>998</v>
      </c>
      <c r="B301" s="26" t="s">
        <v>999</v>
      </c>
      <c r="C301" s="26" t="s">
        <v>59</v>
      </c>
      <c r="D301" s="26" t="s">
        <v>385</v>
      </c>
      <c r="E301" s="26" t="s">
        <v>995</v>
      </c>
      <c r="F301" s="26">
        <v>615</v>
      </c>
      <c r="G301" s="26" t="str">
        <f>VLOOKUP(tblData[[#This Row],[Bill Amount]],tblGroups[],2,TRUE)</f>
        <v>$600+</v>
      </c>
    </row>
  </sheetData>
  <sheetProtection formatCells="0" formatColumns="0" formatRows="0" insertColumns="0" insertRows="0" insertHyperlinks="0" deleteColumns="0" deleteRows="0" sort="0" autoFilter="0" pivotTables="0"/>
  <pageMargins left="0.7" right="0.7" top="0.75" bottom="0.75" header="0.3" footer="0.3"/>
  <pageSetup orientation="portrait"/>
  <headerFooter alignWithMargins="0"/>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57592-5324-4C79-BE8A-8A61C9522F9C}">
  <sheetPr codeName="Sheet13"/>
  <dimension ref="A1:B8"/>
  <sheetViews>
    <sheetView workbookViewId="0">
      <selection activeCell="B9" sqref="B9"/>
    </sheetView>
  </sheetViews>
  <sheetFormatPr defaultColWidth="8.85546875" defaultRowHeight="15" x14ac:dyDescent="0.25"/>
  <cols>
    <col min="1" max="1" width="12.85546875" style="26" bestFit="1" customWidth="1"/>
    <col min="2" max="2" width="14.5703125" style="26" bestFit="1" customWidth="1"/>
    <col min="3" max="16384" width="8.85546875" style="26"/>
  </cols>
  <sheetData>
    <row r="1" spans="1:2" x14ac:dyDescent="0.25">
      <c r="A1" s="28" t="s">
        <v>34</v>
      </c>
      <c r="B1" s="28" t="s">
        <v>35</v>
      </c>
    </row>
    <row r="2" spans="1:2" x14ac:dyDescent="0.25">
      <c r="A2" s="27">
        <v>0</v>
      </c>
      <c r="B2" s="27" t="str">
        <f>TEXT(A2,"$0")&amp;"-"&amp;TEXT(A3-1,"$0")</f>
        <v>$0-$99</v>
      </c>
    </row>
    <row r="3" spans="1:2" x14ac:dyDescent="0.25">
      <c r="A3" s="27">
        <v>100</v>
      </c>
      <c r="B3" s="27" t="str">
        <f t="shared" ref="B3:B7" si="0">TEXT(A3,"$0")&amp;"-"&amp;TEXT(A4-1,"$0")</f>
        <v>$100-$199</v>
      </c>
    </row>
    <row r="4" spans="1:2" x14ac:dyDescent="0.25">
      <c r="A4" s="27">
        <v>200</v>
      </c>
      <c r="B4" s="27" t="str">
        <f t="shared" si="0"/>
        <v>$200-$299</v>
      </c>
    </row>
    <row r="5" spans="1:2" x14ac:dyDescent="0.25">
      <c r="A5" s="27">
        <v>300</v>
      </c>
      <c r="B5" s="27" t="str">
        <f t="shared" si="0"/>
        <v>$300-$399</v>
      </c>
    </row>
    <row r="6" spans="1:2" x14ac:dyDescent="0.25">
      <c r="A6" s="27">
        <v>400</v>
      </c>
      <c r="B6" s="27" t="str">
        <f t="shared" si="0"/>
        <v>$400-$499</v>
      </c>
    </row>
    <row r="7" spans="1:2" x14ac:dyDescent="0.25">
      <c r="A7" s="27">
        <v>500</v>
      </c>
      <c r="B7" s="27" t="str">
        <f t="shared" si="0"/>
        <v>$500-$599</v>
      </c>
    </row>
    <row r="8" spans="1:2" x14ac:dyDescent="0.25">
      <c r="A8" s="27">
        <v>600</v>
      </c>
      <c r="B8" s="27" t="str">
        <f>TEXT(A8,"$0")&amp;"+"</f>
        <v>$600+</v>
      </c>
    </row>
  </sheetData>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4882C-1340-477C-B77D-C43090CB2B8C}">
  <sheetPr codeName="Sheet14"/>
  <dimension ref="A1:B101"/>
  <sheetViews>
    <sheetView showGridLines="0" workbookViewId="0">
      <selection activeCell="B2" sqref="B2"/>
    </sheetView>
  </sheetViews>
  <sheetFormatPr defaultColWidth="8.85546875" defaultRowHeight="15" x14ac:dyDescent="0.25"/>
  <cols>
    <col min="1" max="1" width="21" style="33" bestFit="1" customWidth="1"/>
    <col min="2" max="2" width="6.7109375" style="33" bestFit="1" customWidth="1"/>
    <col min="3" max="3" width="5.42578125" style="33" customWidth="1"/>
    <col min="4" max="16384" width="8.85546875" style="33"/>
  </cols>
  <sheetData>
    <row r="1" spans="1:2" x14ac:dyDescent="0.25">
      <c r="A1" s="34" t="s">
        <v>36</v>
      </c>
      <c r="B1" s="34" t="s">
        <v>1005</v>
      </c>
    </row>
    <row r="2" spans="1:2" x14ac:dyDescent="0.25">
      <c r="A2" s="33" t="s">
        <v>1006</v>
      </c>
      <c r="B2" s="33">
        <v>80</v>
      </c>
    </row>
    <row r="3" spans="1:2" x14ac:dyDescent="0.25">
      <c r="A3" s="33" t="s">
        <v>1007</v>
      </c>
      <c r="B3" s="33">
        <v>14</v>
      </c>
    </row>
    <row r="4" spans="1:2" x14ac:dyDescent="0.25">
      <c r="A4" s="33" t="s">
        <v>1008</v>
      </c>
      <c r="B4" s="33">
        <v>32</v>
      </c>
    </row>
    <row r="5" spans="1:2" x14ac:dyDescent="0.25">
      <c r="A5" s="33" t="s">
        <v>1009</v>
      </c>
      <c r="B5" s="33">
        <v>48</v>
      </c>
    </row>
    <row r="6" spans="1:2" x14ac:dyDescent="0.25">
      <c r="A6" s="33" t="s">
        <v>1010</v>
      </c>
      <c r="B6" s="33">
        <v>52</v>
      </c>
    </row>
    <row r="7" spans="1:2" x14ac:dyDescent="0.25">
      <c r="A7" s="33" t="s">
        <v>1011</v>
      </c>
      <c r="B7" s="33">
        <v>38</v>
      </c>
    </row>
    <row r="8" spans="1:2" x14ac:dyDescent="0.25">
      <c r="A8" s="33" t="s">
        <v>1012</v>
      </c>
      <c r="B8" s="33">
        <v>67</v>
      </c>
    </row>
    <row r="9" spans="1:2" x14ac:dyDescent="0.25">
      <c r="A9" s="33" t="s">
        <v>1013</v>
      </c>
      <c r="B9" s="33">
        <v>53</v>
      </c>
    </row>
    <row r="10" spans="1:2" x14ac:dyDescent="0.25">
      <c r="A10" s="33" t="s">
        <v>1014</v>
      </c>
      <c r="B10" s="33">
        <v>14</v>
      </c>
    </row>
    <row r="11" spans="1:2" x14ac:dyDescent="0.25">
      <c r="A11" s="33" t="s">
        <v>1015</v>
      </c>
      <c r="B11" s="33">
        <v>43</v>
      </c>
    </row>
    <row r="12" spans="1:2" x14ac:dyDescent="0.25">
      <c r="A12" s="33" t="s">
        <v>1016</v>
      </c>
      <c r="B12" s="33">
        <v>17</v>
      </c>
    </row>
    <row r="13" spans="1:2" x14ac:dyDescent="0.25">
      <c r="A13" s="33" t="s">
        <v>1017</v>
      </c>
      <c r="B13" s="33">
        <v>32</v>
      </c>
    </row>
    <row r="14" spans="1:2" x14ac:dyDescent="0.25">
      <c r="A14" s="33" t="s">
        <v>1018</v>
      </c>
      <c r="B14" s="33">
        <v>66</v>
      </c>
    </row>
    <row r="15" spans="1:2" x14ac:dyDescent="0.25">
      <c r="A15" s="33" t="s">
        <v>1019</v>
      </c>
      <c r="B15" s="33">
        <v>44</v>
      </c>
    </row>
    <row r="16" spans="1:2" x14ac:dyDescent="0.25">
      <c r="A16" s="33" t="s">
        <v>1020</v>
      </c>
      <c r="B16" s="33">
        <v>33</v>
      </c>
    </row>
    <row r="17" spans="1:2" x14ac:dyDescent="0.25">
      <c r="A17" s="33" t="s">
        <v>1021</v>
      </c>
      <c r="B17" s="33">
        <v>58</v>
      </c>
    </row>
    <row r="18" spans="1:2" x14ac:dyDescent="0.25">
      <c r="A18" s="33" t="s">
        <v>1022</v>
      </c>
      <c r="B18" s="33">
        <v>22</v>
      </c>
    </row>
    <row r="19" spans="1:2" x14ac:dyDescent="0.25">
      <c r="A19" s="33" t="s">
        <v>1023</v>
      </c>
      <c r="B19" s="33">
        <v>14</v>
      </c>
    </row>
    <row r="20" spans="1:2" x14ac:dyDescent="0.25">
      <c r="A20" s="33" t="s">
        <v>1024</v>
      </c>
      <c r="B20" s="33">
        <v>61</v>
      </c>
    </row>
    <row r="21" spans="1:2" x14ac:dyDescent="0.25">
      <c r="A21" s="33" t="s">
        <v>1025</v>
      </c>
      <c r="B21" s="33">
        <v>21</v>
      </c>
    </row>
    <row r="22" spans="1:2" x14ac:dyDescent="0.25">
      <c r="A22" s="33" t="s">
        <v>1026</v>
      </c>
      <c r="B22" s="33">
        <v>15</v>
      </c>
    </row>
    <row r="23" spans="1:2" x14ac:dyDescent="0.25">
      <c r="A23" s="33" t="s">
        <v>1027</v>
      </c>
      <c r="B23" s="33">
        <v>13</v>
      </c>
    </row>
    <row r="24" spans="1:2" x14ac:dyDescent="0.25">
      <c r="A24" s="33" t="s">
        <v>1028</v>
      </c>
      <c r="B24" s="33">
        <v>31</v>
      </c>
    </row>
    <row r="25" spans="1:2" x14ac:dyDescent="0.25">
      <c r="A25" s="33" t="s">
        <v>1029</v>
      </c>
      <c r="B25" s="33">
        <v>14</v>
      </c>
    </row>
    <row r="26" spans="1:2" x14ac:dyDescent="0.25">
      <c r="A26" s="33" t="s">
        <v>1030</v>
      </c>
      <c r="B26" s="33">
        <v>70</v>
      </c>
    </row>
    <row r="27" spans="1:2" x14ac:dyDescent="0.25">
      <c r="A27" s="33" t="s">
        <v>1031</v>
      </c>
      <c r="B27" s="33">
        <v>24</v>
      </c>
    </row>
    <row r="28" spans="1:2" x14ac:dyDescent="0.25">
      <c r="A28" s="33" t="s">
        <v>1032</v>
      </c>
      <c r="B28" s="33">
        <v>47</v>
      </c>
    </row>
    <row r="29" spans="1:2" x14ac:dyDescent="0.25">
      <c r="A29" s="33" t="s">
        <v>1033</v>
      </c>
      <c r="B29" s="33">
        <v>24</v>
      </c>
    </row>
    <row r="30" spans="1:2" x14ac:dyDescent="0.25">
      <c r="A30" s="33" t="s">
        <v>1034</v>
      </c>
      <c r="B30" s="33">
        <v>44</v>
      </c>
    </row>
    <row r="31" spans="1:2" x14ac:dyDescent="0.25">
      <c r="A31" s="33" t="s">
        <v>1035</v>
      </c>
      <c r="B31" s="33">
        <v>46</v>
      </c>
    </row>
    <row r="32" spans="1:2" x14ac:dyDescent="0.25">
      <c r="A32" s="33" t="s">
        <v>1036</v>
      </c>
      <c r="B32" s="33">
        <v>20</v>
      </c>
    </row>
    <row r="33" spans="1:2" x14ac:dyDescent="0.25">
      <c r="A33" s="33" t="s">
        <v>1037</v>
      </c>
      <c r="B33" s="33">
        <v>68</v>
      </c>
    </row>
    <row r="34" spans="1:2" x14ac:dyDescent="0.25">
      <c r="A34" s="33" t="s">
        <v>1038</v>
      </c>
      <c r="B34" s="33">
        <v>58</v>
      </c>
    </row>
    <row r="35" spans="1:2" x14ac:dyDescent="0.25">
      <c r="A35" s="33" t="s">
        <v>1039</v>
      </c>
      <c r="B35" s="33">
        <v>50</v>
      </c>
    </row>
    <row r="36" spans="1:2" x14ac:dyDescent="0.25">
      <c r="A36" s="33" t="s">
        <v>1040</v>
      </c>
      <c r="B36" s="33">
        <v>17</v>
      </c>
    </row>
    <row r="37" spans="1:2" x14ac:dyDescent="0.25">
      <c r="A37" s="33" t="s">
        <v>1041</v>
      </c>
      <c r="B37" s="33">
        <v>12</v>
      </c>
    </row>
    <row r="38" spans="1:2" x14ac:dyDescent="0.25">
      <c r="A38" s="33" t="s">
        <v>1042</v>
      </c>
      <c r="B38" s="33">
        <v>15</v>
      </c>
    </row>
    <row r="39" spans="1:2" x14ac:dyDescent="0.25">
      <c r="A39" s="33" t="s">
        <v>1043</v>
      </c>
      <c r="B39" s="33">
        <v>32</v>
      </c>
    </row>
    <row r="40" spans="1:2" x14ac:dyDescent="0.25">
      <c r="A40" s="33" t="s">
        <v>1044</v>
      </c>
      <c r="B40" s="33">
        <v>26</v>
      </c>
    </row>
    <row r="41" spans="1:2" x14ac:dyDescent="0.25">
      <c r="A41" s="33" t="s">
        <v>1045</v>
      </c>
      <c r="B41" s="33">
        <v>54</v>
      </c>
    </row>
    <row r="42" spans="1:2" x14ac:dyDescent="0.25">
      <c r="A42" s="33" t="s">
        <v>1046</v>
      </c>
      <c r="B42" s="33">
        <v>56</v>
      </c>
    </row>
    <row r="43" spans="1:2" x14ac:dyDescent="0.25">
      <c r="A43" s="33" t="s">
        <v>1047</v>
      </c>
      <c r="B43" s="33">
        <v>20</v>
      </c>
    </row>
    <row r="44" spans="1:2" x14ac:dyDescent="0.25">
      <c r="A44" s="33" t="s">
        <v>1048</v>
      </c>
      <c r="B44" s="33">
        <v>31</v>
      </c>
    </row>
    <row r="45" spans="1:2" x14ac:dyDescent="0.25">
      <c r="A45" s="33" t="s">
        <v>1049</v>
      </c>
      <c r="B45" s="33">
        <v>36</v>
      </c>
    </row>
    <row r="46" spans="1:2" x14ac:dyDescent="0.25">
      <c r="A46" s="33" t="s">
        <v>1050</v>
      </c>
      <c r="B46" s="33">
        <v>38</v>
      </c>
    </row>
    <row r="47" spans="1:2" x14ac:dyDescent="0.25">
      <c r="A47" s="33" t="s">
        <v>1051</v>
      </c>
      <c r="B47" s="33">
        <v>69</v>
      </c>
    </row>
    <row r="48" spans="1:2" x14ac:dyDescent="0.25">
      <c r="A48" s="33" t="s">
        <v>1052</v>
      </c>
      <c r="B48" s="33">
        <v>42</v>
      </c>
    </row>
    <row r="49" spans="1:2" x14ac:dyDescent="0.25">
      <c r="A49" s="33" t="s">
        <v>1053</v>
      </c>
      <c r="B49" s="33">
        <v>65</v>
      </c>
    </row>
    <row r="50" spans="1:2" x14ac:dyDescent="0.25">
      <c r="A50" s="33" t="s">
        <v>1054</v>
      </c>
      <c r="B50" s="33">
        <v>32</v>
      </c>
    </row>
    <row r="51" spans="1:2" x14ac:dyDescent="0.25">
      <c r="A51" s="33" t="s">
        <v>1055</v>
      </c>
      <c r="B51" s="33">
        <v>10</v>
      </c>
    </row>
    <row r="52" spans="1:2" x14ac:dyDescent="0.25">
      <c r="A52" s="33" t="s">
        <v>1056</v>
      </c>
      <c r="B52" s="33">
        <v>29</v>
      </c>
    </row>
    <row r="53" spans="1:2" x14ac:dyDescent="0.25">
      <c r="A53" s="33" t="s">
        <v>1057</v>
      </c>
      <c r="B53" s="33">
        <v>14</v>
      </c>
    </row>
    <row r="54" spans="1:2" x14ac:dyDescent="0.25">
      <c r="A54" s="33" t="s">
        <v>1058</v>
      </c>
      <c r="B54" s="33">
        <v>67</v>
      </c>
    </row>
    <row r="55" spans="1:2" x14ac:dyDescent="0.25">
      <c r="A55" s="33" t="s">
        <v>1059</v>
      </c>
      <c r="B55" s="33">
        <v>14</v>
      </c>
    </row>
    <row r="56" spans="1:2" x14ac:dyDescent="0.25">
      <c r="A56" s="33" t="s">
        <v>1060</v>
      </c>
      <c r="B56" s="33">
        <v>36</v>
      </c>
    </row>
    <row r="57" spans="1:2" x14ac:dyDescent="0.25">
      <c r="A57" s="33" t="s">
        <v>1061</v>
      </c>
      <c r="B57" s="33">
        <v>68</v>
      </c>
    </row>
    <row r="58" spans="1:2" x14ac:dyDescent="0.25">
      <c r="A58" s="33" t="s">
        <v>1062</v>
      </c>
      <c r="B58" s="33">
        <v>62</v>
      </c>
    </row>
    <row r="59" spans="1:2" x14ac:dyDescent="0.25">
      <c r="A59" s="33" t="s">
        <v>1063</v>
      </c>
      <c r="B59" s="33">
        <v>35</v>
      </c>
    </row>
    <row r="60" spans="1:2" x14ac:dyDescent="0.25">
      <c r="A60" s="33" t="s">
        <v>1064</v>
      </c>
      <c r="B60" s="33">
        <v>64</v>
      </c>
    </row>
    <row r="61" spans="1:2" x14ac:dyDescent="0.25">
      <c r="A61" s="33" t="s">
        <v>1065</v>
      </c>
      <c r="B61" s="33">
        <v>36</v>
      </c>
    </row>
    <row r="62" spans="1:2" x14ac:dyDescent="0.25">
      <c r="A62" s="33" t="s">
        <v>1066</v>
      </c>
      <c r="B62" s="33">
        <v>18</v>
      </c>
    </row>
    <row r="63" spans="1:2" x14ac:dyDescent="0.25">
      <c r="A63" s="33" t="s">
        <v>1067</v>
      </c>
      <c r="B63" s="33">
        <v>32</v>
      </c>
    </row>
    <row r="64" spans="1:2" x14ac:dyDescent="0.25">
      <c r="A64" s="33" t="s">
        <v>1068</v>
      </c>
      <c r="B64" s="33">
        <v>37</v>
      </c>
    </row>
    <row r="65" spans="1:2" x14ac:dyDescent="0.25">
      <c r="A65" s="33" t="s">
        <v>1069</v>
      </c>
      <c r="B65" s="33">
        <v>33</v>
      </c>
    </row>
    <row r="66" spans="1:2" x14ac:dyDescent="0.25">
      <c r="A66" s="33" t="s">
        <v>1070</v>
      </c>
      <c r="B66" s="33">
        <v>13</v>
      </c>
    </row>
    <row r="67" spans="1:2" x14ac:dyDescent="0.25">
      <c r="A67" s="33" t="s">
        <v>1071</v>
      </c>
      <c r="B67" s="33">
        <v>53</v>
      </c>
    </row>
    <row r="68" spans="1:2" x14ac:dyDescent="0.25">
      <c r="A68" s="33" t="s">
        <v>1072</v>
      </c>
      <c r="B68" s="33">
        <v>65</v>
      </c>
    </row>
    <row r="69" spans="1:2" x14ac:dyDescent="0.25">
      <c r="A69" s="33" t="s">
        <v>1073</v>
      </c>
      <c r="B69" s="33">
        <v>51</v>
      </c>
    </row>
    <row r="70" spans="1:2" x14ac:dyDescent="0.25">
      <c r="A70" s="33" t="s">
        <v>1074</v>
      </c>
      <c r="B70" s="33">
        <v>43</v>
      </c>
    </row>
    <row r="71" spans="1:2" x14ac:dyDescent="0.25">
      <c r="A71" s="33" t="s">
        <v>1075</v>
      </c>
      <c r="B71" s="33">
        <v>47</v>
      </c>
    </row>
    <row r="72" spans="1:2" x14ac:dyDescent="0.25">
      <c r="A72" s="33" t="s">
        <v>1076</v>
      </c>
      <c r="B72" s="33">
        <v>70</v>
      </c>
    </row>
    <row r="73" spans="1:2" x14ac:dyDescent="0.25">
      <c r="A73" s="33" t="s">
        <v>1077</v>
      </c>
      <c r="B73" s="33">
        <v>43</v>
      </c>
    </row>
    <row r="74" spans="1:2" x14ac:dyDescent="0.25">
      <c r="A74" s="33" t="s">
        <v>1078</v>
      </c>
      <c r="B74" s="33">
        <v>31</v>
      </c>
    </row>
    <row r="75" spans="1:2" x14ac:dyDescent="0.25">
      <c r="A75" s="33" t="s">
        <v>1079</v>
      </c>
      <c r="B75" s="33">
        <v>10</v>
      </c>
    </row>
    <row r="76" spans="1:2" x14ac:dyDescent="0.25">
      <c r="A76" s="33" t="s">
        <v>1080</v>
      </c>
      <c r="B76" s="33">
        <v>64</v>
      </c>
    </row>
    <row r="77" spans="1:2" x14ac:dyDescent="0.25">
      <c r="A77" s="33" t="s">
        <v>1081</v>
      </c>
      <c r="B77" s="33">
        <v>44</v>
      </c>
    </row>
    <row r="78" spans="1:2" x14ac:dyDescent="0.25">
      <c r="A78" s="33" t="s">
        <v>1082</v>
      </c>
      <c r="B78" s="33">
        <v>23</v>
      </c>
    </row>
    <row r="79" spans="1:2" x14ac:dyDescent="0.25">
      <c r="A79" s="33" t="s">
        <v>1083</v>
      </c>
      <c r="B79" s="33">
        <v>64</v>
      </c>
    </row>
    <row r="80" spans="1:2" x14ac:dyDescent="0.25">
      <c r="A80" s="33" t="s">
        <v>1084</v>
      </c>
      <c r="B80" s="33">
        <v>44</v>
      </c>
    </row>
    <row r="81" spans="1:2" x14ac:dyDescent="0.25">
      <c r="A81" s="33" t="s">
        <v>1085</v>
      </c>
      <c r="B81" s="33">
        <v>58</v>
      </c>
    </row>
    <row r="82" spans="1:2" x14ac:dyDescent="0.25">
      <c r="A82" s="33" t="s">
        <v>1086</v>
      </c>
      <c r="B82" s="33">
        <v>32</v>
      </c>
    </row>
    <row r="83" spans="1:2" x14ac:dyDescent="0.25">
      <c r="A83" s="33" t="s">
        <v>1087</v>
      </c>
      <c r="B83" s="33">
        <v>67</v>
      </c>
    </row>
    <row r="84" spans="1:2" x14ac:dyDescent="0.25">
      <c r="A84" s="33" t="s">
        <v>1088</v>
      </c>
      <c r="B84" s="33">
        <v>15</v>
      </c>
    </row>
    <row r="85" spans="1:2" x14ac:dyDescent="0.25">
      <c r="A85" s="33" t="s">
        <v>1089</v>
      </c>
      <c r="B85" s="33">
        <v>46</v>
      </c>
    </row>
    <row r="86" spans="1:2" x14ac:dyDescent="0.25">
      <c r="A86" s="33" t="s">
        <v>1090</v>
      </c>
      <c r="B86" s="33">
        <v>79</v>
      </c>
    </row>
    <row r="87" spans="1:2" x14ac:dyDescent="0.25">
      <c r="A87" s="33" t="s">
        <v>1091</v>
      </c>
      <c r="B87" s="33">
        <v>13</v>
      </c>
    </row>
    <row r="88" spans="1:2" x14ac:dyDescent="0.25">
      <c r="A88" s="33" t="s">
        <v>1092</v>
      </c>
      <c r="B88" s="33">
        <v>38</v>
      </c>
    </row>
    <row r="89" spans="1:2" x14ac:dyDescent="0.25">
      <c r="A89" s="33" t="s">
        <v>1093</v>
      </c>
      <c r="B89" s="33">
        <v>17</v>
      </c>
    </row>
    <row r="90" spans="1:2" x14ac:dyDescent="0.25">
      <c r="A90" s="33" t="s">
        <v>1094</v>
      </c>
      <c r="B90" s="33">
        <v>26</v>
      </c>
    </row>
    <row r="91" spans="1:2" x14ac:dyDescent="0.25">
      <c r="A91" s="33" t="s">
        <v>1095</v>
      </c>
      <c r="B91" s="33">
        <v>13</v>
      </c>
    </row>
    <row r="92" spans="1:2" x14ac:dyDescent="0.25">
      <c r="A92" s="33" t="s">
        <v>1096</v>
      </c>
      <c r="B92" s="33">
        <v>19</v>
      </c>
    </row>
    <row r="93" spans="1:2" x14ac:dyDescent="0.25">
      <c r="A93" s="33" t="s">
        <v>1097</v>
      </c>
      <c r="B93" s="33">
        <v>14</v>
      </c>
    </row>
    <row r="94" spans="1:2" x14ac:dyDescent="0.25">
      <c r="A94" s="33" t="s">
        <v>1098</v>
      </c>
      <c r="B94" s="33">
        <v>50</v>
      </c>
    </row>
    <row r="95" spans="1:2" x14ac:dyDescent="0.25">
      <c r="A95" s="33" t="s">
        <v>1099</v>
      </c>
      <c r="B95" s="33">
        <v>29</v>
      </c>
    </row>
    <row r="96" spans="1:2" x14ac:dyDescent="0.25">
      <c r="A96" s="33" t="s">
        <v>1100</v>
      </c>
      <c r="B96" s="33">
        <v>53</v>
      </c>
    </row>
    <row r="97" spans="1:2" x14ac:dyDescent="0.25">
      <c r="A97" s="33" t="s">
        <v>1101</v>
      </c>
      <c r="B97" s="33">
        <v>48</v>
      </c>
    </row>
    <row r="98" spans="1:2" x14ac:dyDescent="0.25">
      <c r="A98" s="33" t="s">
        <v>1102</v>
      </c>
      <c r="B98" s="33">
        <v>36</v>
      </c>
    </row>
    <row r="99" spans="1:2" x14ac:dyDescent="0.25">
      <c r="A99" s="33" t="s">
        <v>1103</v>
      </c>
      <c r="B99" s="33">
        <v>32</v>
      </c>
    </row>
    <row r="100" spans="1:2" x14ac:dyDescent="0.25">
      <c r="A100" s="33" t="s">
        <v>1104</v>
      </c>
      <c r="B100" s="33">
        <v>40</v>
      </c>
    </row>
    <row r="101" spans="1:2" x14ac:dyDescent="0.25">
      <c r="A101" s="33" t="s">
        <v>1105</v>
      </c>
      <c r="B101" s="33">
        <v>12</v>
      </c>
    </row>
  </sheetData>
  <pageMargins left="0.7" right="0.7" top="0.75" bottom="0.75" header="0.3" footer="0.3"/>
  <drawing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0D760-7D25-4AA3-BADD-4A108ED4A499}">
  <sheetPr codeName="Sheet15"/>
  <dimension ref="B2:G18"/>
  <sheetViews>
    <sheetView workbookViewId="0">
      <selection activeCell="G7" sqref="G7"/>
    </sheetView>
  </sheetViews>
  <sheetFormatPr defaultRowHeight="15" x14ac:dyDescent="0.25"/>
  <cols>
    <col min="1" max="1" width="4.7109375" customWidth="1"/>
    <col min="2" max="2" width="12.28515625" customWidth="1"/>
    <col min="3" max="3" width="13" customWidth="1"/>
    <col min="4" max="4" width="9.7109375" customWidth="1"/>
    <col min="5" max="5" width="16.7109375" customWidth="1"/>
    <col min="6" max="6" width="12.5703125" bestFit="1" customWidth="1"/>
    <col min="7" max="7" width="11.85546875" bestFit="1" customWidth="1"/>
    <col min="8" max="8" width="4.42578125" customWidth="1"/>
    <col min="10" max="10" width="13.140625" customWidth="1"/>
    <col min="11" max="11" width="21.85546875" bestFit="1" customWidth="1"/>
  </cols>
  <sheetData>
    <row r="2" spans="2:7" x14ac:dyDescent="0.25">
      <c r="B2" s="20" t="s">
        <v>1130</v>
      </c>
    </row>
    <row r="3" spans="2:7" x14ac:dyDescent="0.25">
      <c r="B3" t="s">
        <v>1131</v>
      </c>
      <c r="C3">
        <v>1970</v>
      </c>
    </row>
    <row r="4" spans="2:7" x14ac:dyDescent="0.25">
      <c r="B4" t="s">
        <v>1132</v>
      </c>
      <c r="C4">
        <v>2015</v>
      </c>
      <c r="F4" s="19" t="s">
        <v>1133</v>
      </c>
      <c r="G4" s="17">
        <v>2011</v>
      </c>
    </row>
    <row r="6" spans="2:7" ht="30" x14ac:dyDescent="0.25">
      <c r="B6" s="20" t="s">
        <v>1134</v>
      </c>
      <c r="C6" s="43" t="str">
        <f>"Avg Snowfall ("&amp;C3&amp;"-"&amp;C4&amp;")"</f>
        <v>Avg Snowfall (1970-2015)</v>
      </c>
      <c r="D6" s="43" t="str">
        <f>"Snowfall ("&amp;G4&amp;")"</f>
        <v>Snowfall (2011)</v>
      </c>
      <c r="F6" s="19" t="s">
        <v>23</v>
      </c>
      <c r="G6" s="44" t="s">
        <v>1135</v>
      </c>
    </row>
    <row r="7" spans="2:7" x14ac:dyDescent="0.25">
      <c r="B7" t="s">
        <v>1136</v>
      </c>
      <c r="C7" s="45">
        <f>AVERAGEIFS('5. Data'!$C$2:$C$507,
'5. Data'!$B$2:$B$507,$B7,
'5. Data'!$A$2:$A$507,"&gt;="&amp;$C$3,
'5. Data'!$A$2:$A$507,"&lt;="&amp;$C$4)</f>
        <v>7.1304347826086953</v>
      </c>
      <c r="D7" s="45">
        <f t="shared" ref="D7:D17" si="0">G7</f>
        <v>0</v>
      </c>
      <c r="F7" s="17" t="s">
        <v>1136</v>
      </c>
      <c r="G7" s="18">
        <v>0</v>
      </c>
    </row>
    <row r="8" spans="2:7" x14ac:dyDescent="0.25">
      <c r="B8" t="s">
        <v>1137</v>
      </c>
      <c r="C8" s="45">
        <f>AVERAGEIFS('5. Data'!$C$2:$C$507,'5. Data'!$B$2:$B$507,$B8,'5. Data'!$A$2:$A$507,"&gt;="&amp;$C$3,'5. Data'!$A$2:$A$507,"&lt;="&amp;$C$4)</f>
        <v>6.5456521739130435</v>
      </c>
      <c r="D8" s="45">
        <f t="shared" si="0"/>
        <v>10</v>
      </c>
      <c r="F8" s="17" t="s">
        <v>1137</v>
      </c>
      <c r="G8" s="18">
        <v>10</v>
      </c>
    </row>
    <row r="9" spans="2:7" x14ac:dyDescent="0.25">
      <c r="B9" t="s">
        <v>1138</v>
      </c>
      <c r="C9" s="45">
        <f>AVERAGEIFS('5. Data'!$C$2:$C$507,'5. Data'!$B$2:$B$507,$B9,'5. Data'!$A$2:$A$507,"&gt;="&amp;$C$3,'5. Data'!$A$2:$A$507,"&lt;="&amp;$C$4)</f>
        <v>27.213043478260865</v>
      </c>
      <c r="D9" s="45">
        <f t="shared" si="0"/>
        <v>88</v>
      </c>
      <c r="F9" s="17" t="s">
        <v>1138</v>
      </c>
      <c r="G9" s="18">
        <v>88</v>
      </c>
    </row>
    <row r="10" spans="2:7" x14ac:dyDescent="0.25">
      <c r="B10" t="s">
        <v>1139</v>
      </c>
      <c r="C10" s="45">
        <f>AVERAGEIFS('5. Data'!$C$2:$C$507,'5. Data'!$B$2:$B$507,$B10,'5. Data'!$A$2:$A$507,"&gt;="&amp;$C$3,'5. Data'!$A$2:$A$507,"&lt;="&amp;$C$4)</f>
        <v>66.504347826086956</v>
      </c>
      <c r="D10" s="45">
        <f t="shared" si="0"/>
        <v>209</v>
      </c>
      <c r="F10" s="17" t="s">
        <v>1139</v>
      </c>
      <c r="G10" s="18">
        <v>209</v>
      </c>
    </row>
    <row r="11" spans="2:7" x14ac:dyDescent="0.25">
      <c r="B11" t="s">
        <v>1140</v>
      </c>
      <c r="C11" s="45">
        <f>AVERAGEIFS('5. Data'!$C$2:$C$507,'5. Data'!$B$2:$B$507,$B11,'5. Data'!$A$2:$A$507,"&gt;="&amp;$C$3,'5. Data'!$A$2:$A$507,"&lt;="&amp;$C$4)</f>
        <v>65.782608695652172</v>
      </c>
      <c r="D11" s="45">
        <f t="shared" si="0"/>
        <v>29</v>
      </c>
      <c r="F11" s="17" t="s">
        <v>1140</v>
      </c>
      <c r="G11" s="18">
        <v>29</v>
      </c>
    </row>
    <row r="12" spans="2:7" x14ac:dyDescent="0.25">
      <c r="B12" t="s">
        <v>1141</v>
      </c>
      <c r="C12" s="45">
        <f>AVERAGEIFS('5. Data'!$C$2:$C$507,'5. Data'!$B$2:$B$507,$B12,'5. Data'!$A$2:$A$507,"&gt;="&amp;$C$3,'5. Data'!$A$2:$A$507,"&lt;="&amp;$C$4)</f>
        <v>69.719565217391306</v>
      </c>
      <c r="D12" s="45">
        <f t="shared" si="0"/>
        <v>92</v>
      </c>
      <c r="F12" s="17" t="s">
        <v>1141</v>
      </c>
      <c r="G12" s="18">
        <v>92</v>
      </c>
    </row>
    <row r="13" spans="2:7" x14ac:dyDescent="0.25">
      <c r="B13" t="s">
        <v>1142</v>
      </c>
      <c r="C13" s="45">
        <f>AVERAGEIFS('5. Data'!$C$2:$C$507,'5. Data'!$B$2:$B$507,$B13,'5. Data'!$A$2:$A$507,"&gt;="&amp;$C$3,'5. Data'!$A$2:$A$507,"&lt;="&amp;$C$4)</f>
        <v>60.3</v>
      </c>
      <c r="D13" s="45">
        <f t="shared" si="0"/>
        <v>177.5</v>
      </c>
      <c r="F13" s="17" t="s">
        <v>1142</v>
      </c>
      <c r="G13" s="18">
        <v>177.5</v>
      </c>
    </row>
    <row r="14" spans="2:7" x14ac:dyDescent="0.25">
      <c r="B14" t="s">
        <v>1143</v>
      </c>
      <c r="C14" s="45">
        <f>AVERAGEIFS('5. Data'!$C$2:$C$507,'5. Data'!$B$2:$B$507,$B14,'5. Data'!$A$2:$A$507,"&gt;="&amp;$C$3,'5. Data'!$A$2:$A$507,"&lt;="&amp;$C$4)</f>
        <v>34.019565217391303</v>
      </c>
      <c r="D14" s="45">
        <f t="shared" si="0"/>
        <v>31</v>
      </c>
      <c r="F14" s="17" t="s">
        <v>1143</v>
      </c>
      <c r="G14" s="18">
        <v>31</v>
      </c>
    </row>
    <row r="15" spans="2:7" x14ac:dyDescent="0.25">
      <c r="B15" t="s">
        <v>1144</v>
      </c>
      <c r="C15" s="45">
        <f>AVERAGEIFS('5. Data'!$C$2:$C$507,'5. Data'!$B$2:$B$507,$B15,'5. Data'!$A$2:$A$507,"&gt;="&amp;$C$3,'5. Data'!$A$2:$A$507,"&lt;="&amp;$C$4)</f>
        <v>7.4217391304347817</v>
      </c>
      <c r="D15" s="45">
        <f t="shared" si="0"/>
        <v>27.5</v>
      </c>
      <c r="F15" s="17" t="s">
        <v>1144</v>
      </c>
      <c r="G15" s="18">
        <v>27.5</v>
      </c>
    </row>
    <row r="16" spans="2:7" x14ac:dyDescent="0.25">
      <c r="B16" t="s">
        <v>1145</v>
      </c>
      <c r="C16" s="45">
        <f>AVERAGEIFS('5. Data'!$C$2:$C$507,'5. Data'!$B$2:$B$507,$B16,'5. Data'!$A$2:$A$507,"&gt;="&amp;$C$3,'5. Data'!$A$2:$A$507,"&lt;="&amp;$C$4)</f>
        <v>0.18043478260869567</v>
      </c>
      <c r="D16" s="45">
        <f t="shared" si="0"/>
        <v>4.5</v>
      </c>
      <c r="F16" s="17" t="s">
        <v>1145</v>
      </c>
      <c r="G16" s="18">
        <v>4.5</v>
      </c>
    </row>
    <row r="17" spans="2:7" x14ac:dyDescent="0.25">
      <c r="B17" t="s">
        <v>1146</v>
      </c>
      <c r="C17" s="45">
        <f>AVERAGEIFS('5. Data'!$C$2:$C$507,'5. Data'!$B$2:$B$507,$B17,'5. Data'!$A$2:$A$507,"&gt;="&amp;$C$3,'5. Data'!$A$2:$A$507,"&lt;="&amp;$C$4)</f>
        <v>0</v>
      </c>
      <c r="D17" s="45">
        <f t="shared" si="0"/>
        <v>0</v>
      </c>
      <c r="F17" s="17" t="s">
        <v>1146</v>
      </c>
      <c r="G17" s="18">
        <v>0</v>
      </c>
    </row>
    <row r="18" spans="2:7" x14ac:dyDescent="0.25">
      <c r="F18" s="17" t="s">
        <v>25</v>
      </c>
      <c r="G18" s="18">
        <v>60.772727272727273</v>
      </c>
    </row>
  </sheetData>
  <dataValidations count="1">
    <dataValidation type="list" allowBlank="1" showInputMessage="1" showErrorMessage="1" sqref="C3:C4" xr:uid="{21268479-DAE5-42F6-9BD9-76F31DBFBF87}">
      <formula1>rngSeasonList</formula1>
    </dataValidation>
  </dataValidations>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94523-D89E-43F1-B306-76DC4434F0BE}">
  <sheetPr codeName="Sheet16"/>
  <dimension ref="A2:G50"/>
  <sheetViews>
    <sheetView topLeftCell="A3" workbookViewId="0">
      <selection activeCell="A6" sqref="A6"/>
    </sheetView>
  </sheetViews>
  <sheetFormatPr defaultRowHeight="15" x14ac:dyDescent="0.25"/>
  <cols>
    <col min="1" max="1" width="12.5703125" bestFit="1" customWidth="1"/>
    <col min="2" max="2" width="20.7109375" bestFit="1" customWidth="1"/>
    <col min="5" max="5" width="17.28515625" bestFit="1" customWidth="1"/>
    <col min="6" max="6" width="14.42578125" bestFit="1" customWidth="1"/>
  </cols>
  <sheetData>
    <row r="2" spans="1:7" x14ac:dyDescent="0.25">
      <c r="E2" t="s">
        <v>1147</v>
      </c>
      <c r="F2" t="s">
        <v>1148</v>
      </c>
    </row>
    <row r="3" spans="1:7" x14ac:dyDescent="0.25">
      <c r="A3" s="19" t="s">
        <v>23</v>
      </c>
      <c r="B3" t="s">
        <v>1149</v>
      </c>
      <c r="D3" s="20" t="s">
        <v>3</v>
      </c>
      <c r="E3" s="20" t="s">
        <v>1150</v>
      </c>
      <c r="F3" s="20" t="s">
        <v>1151</v>
      </c>
    </row>
    <row r="4" spans="1:7" x14ac:dyDescent="0.25">
      <c r="A4" s="17">
        <v>1970</v>
      </c>
      <c r="B4">
        <v>244.5</v>
      </c>
      <c r="D4" s="17">
        <v>1970</v>
      </c>
      <c r="E4">
        <f>B4</f>
        <v>244.5</v>
      </c>
      <c r="F4" t="str">
        <f>IF(D4='5. Monthly Avg'!$G$4,E4,"")</f>
        <v/>
      </c>
      <c r="G4" t="s">
        <v>1152</v>
      </c>
    </row>
    <row r="5" spans="1:7" x14ac:dyDescent="0.25">
      <c r="A5" s="17">
        <v>1971</v>
      </c>
      <c r="B5">
        <v>255.5</v>
      </c>
      <c r="D5" s="17">
        <v>1971</v>
      </c>
      <c r="E5">
        <f t="shared" ref="E5:E49" si="0">B5</f>
        <v>255.5</v>
      </c>
      <c r="F5" t="str">
        <f>IF(D5='5. Monthly Avg'!$G$4,E5,"")</f>
        <v/>
      </c>
      <c r="G5" t="s">
        <v>1153</v>
      </c>
    </row>
    <row r="6" spans="1:7" x14ac:dyDescent="0.25">
      <c r="A6" s="17">
        <v>1972</v>
      </c>
      <c r="B6">
        <v>268.5</v>
      </c>
      <c r="D6" s="17">
        <v>1972</v>
      </c>
      <c r="E6">
        <f t="shared" si="0"/>
        <v>268.5</v>
      </c>
      <c r="F6" t="str">
        <f>IF(D6='5. Monthly Avg'!$G$4,E6,"")</f>
        <v/>
      </c>
    </row>
    <row r="7" spans="1:7" x14ac:dyDescent="0.25">
      <c r="A7" s="17">
        <v>1973</v>
      </c>
      <c r="B7">
        <v>370.5</v>
      </c>
      <c r="D7" s="17">
        <v>1973</v>
      </c>
      <c r="E7">
        <f t="shared" si="0"/>
        <v>370.5</v>
      </c>
      <c r="F7" t="str">
        <f>IF(D7='5. Monthly Avg'!$G$4,E7,"")</f>
        <v/>
      </c>
    </row>
    <row r="8" spans="1:7" x14ac:dyDescent="0.25">
      <c r="A8" s="17">
        <v>1974</v>
      </c>
      <c r="B8">
        <v>306.5</v>
      </c>
      <c r="D8" s="17">
        <v>1974</v>
      </c>
      <c r="E8">
        <f t="shared" si="0"/>
        <v>306.5</v>
      </c>
      <c r="F8" t="str">
        <f>IF(D8='5. Monthly Avg'!$G$4,E8,"")</f>
        <v/>
      </c>
    </row>
    <row r="9" spans="1:7" x14ac:dyDescent="0.25">
      <c r="A9" s="17">
        <v>1975</v>
      </c>
      <c r="B9">
        <v>378.5</v>
      </c>
      <c r="D9" s="17">
        <v>1975</v>
      </c>
      <c r="E9">
        <f t="shared" si="0"/>
        <v>378.5</v>
      </c>
      <c r="F9" t="str">
        <f>IF(D9='5. Monthly Avg'!$G$4,E9,"")</f>
        <v/>
      </c>
    </row>
    <row r="10" spans="1:7" x14ac:dyDescent="0.25">
      <c r="A10" s="17">
        <v>1976</v>
      </c>
      <c r="B10">
        <v>197.5</v>
      </c>
      <c r="D10" s="17">
        <v>1976</v>
      </c>
      <c r="E10">
        <f t="shared" si="0"/>
        <v>197.5</v>
      </c>
      <c r="F10" t="str">
        <f>IF(D10='5. Monthly Avg'!$G$4,E10,"")</f>
        <v/>
      </c>
    </row>
    <row r="11" spans="1:7" x14ac:dyDescent="0.25">
      <c r="A11" s="17">
        <v>1977</v>
      </c>
      <c r="B11">
        <v>94</v>
      </c>
      <c r="D11" s="17">
        <v>1977</v>
      </c>
      <c r="E11">
        <f t="shared" si="0"/>
        <v>94</v>
      </c>
      <c r="F11" t="str">
        <f>IF(D11='5. Monthly Avg'!$G$4,E11,"")</f>
        <v/>
      </c>
    </row>
    <row r="12" spans="1:7" x14ac:dyDescent="0.25">
      <c r="A12" s="17">
        <v>1978</v>
      </c>
      <c r="B12">
        <v>487.5</v>
      </c>
      <c r="D12" s="17">
        <v>1978</v>
      </c>
      <c r="E12">
        <f t="shared" si="0"/>
        <v>487.5</v>
      </c>
      <c r="F12" t="str">
        <f>IF(D12='5. Monthly Avg'!$G$4,E12,"")</f>
        <v/>
      </c>
    </row>
    <row r="13" spans="1:7" x14ac:dyDescent="0.25">
      <c r="A13" s="17">
        <v>1979</v>
      </c>
      <c r="B13">
        <v>386.5</v>
      </c>
      <c r="D13" s="17">
        <v>1979</v>
      </c>
      <c r="E13">
        <f t="shared" si="0"/>
        <v>386.5</v>
      </c>
      <c r="F13" t="str">
        <f>IF(D13='5. Monthly Avg'!$G$4,E13,"")</f>
        <v/>
      </c>
    </row>
    <row r="14" spans="1:7" x14ac:dyDescent="0.25">
      <c r="A14" s="17">
        <v>1980</v>
      </c>
      <c r="B14">
        <v>444.5</v>
      </c>
      <c r="D14" s="17">
        <v>1980</v>
      </c>
      <c r="E14">
        <f t="shared" si="0"/>
        <v>444.5</v>
      </c>
      <c r="F14" t="str">
        <f>IF(D14='5. Monthly Avg'!$G$4,E14,"")</f>
        <v/>
      </c>
    </row>
    <row r="15" spans="1:7" x14ac:dyDescent="0.25">
      <c r="A15" s="17">
        <v>1981</v>
      </c>
      <c r="B15">
        <v>230</v>
      </c>
      <c r="D15" s="17">
        <v>1981</v>
      </c>
      <c r="E15">
        <f t="shared" si="0"/>
        <v>230</v>
      </c>
      <c r="F15" t="str">
        <f>IF(D15='5. Monthly Avg'!$G$4,E15,"")</f>
        <v/>
      </c>
    </row>
    <row r="16" spans="1:7" x14ac:dyDescent="0.25">
      <c r="A16" s="17">
        <v>1982</v>
      </c>
      <c r="B16">
        <v>502.5</v>
      </c>
      <c r="D16" s="17">
        <v>1982</v>
      </c>
      <c r="E16">
        <f t="shared" si="0"/>
        <v>502.5</v>
      </c>
      <c r="F16" t="str">
        <f>IF(D16='5. Monthly Avg'!$G$4,E16,"")</f>
        <v/>
      </c>
    </row>
    <row r="17" spans="1:6" x14ac:dyDescent="0.25">
      <c r="A17" s="17">
        <v>1983</v>
      </c>
      <c r="B17">
        <v>546.29999999999995</v>
      </c>
      <c r="D17" s="17">
        <v>1983</v>
      </c>
      <c r="E17">
        <f t="shared" si="0"/>
        <v>546.29999999999995</v>
      </c>
      <c r="F17" t="str">
        <f>IF(D17='5. Monthly Avg'!$G$4,E17,"")</f>
        <v/>
      </c>
    </row>
    <row r="18" spans="1:6" x14ac:dyDescent="0.25">
      <c r="A18" s="17">
        <v>1984</v>
      </c>
      <c r="B18">
        <v>273.3</v>
      </c>
      <c r="D18" s="17">
        <v>1984</v>
      </c>
      <c r="E18">
        <f t="shared" si="0"/>
        <v>273.3</v>
      </c>
      <c r="F18" t="str">
        <f>IF(D18='5. Monthly Avg'!$G$4,E18,"")</f>
        <v/>
      </c>
    </row>
    <row r="19" spans="1:6" x14ac:dyDescent="0.25">
      <c r="A19" s="17">
        <v>1985</v>
      </c>
      <c r="B19">
        <v>236.79999999999998</v>
      </c>
      <c r="D19" s="17">
        <v>1985</v>
      </c>
      <c r="E19">
        <f t="shared" si="0"/>
        <v>236.79999999999998</v>
      </c>
      <c r="F19" t="str">
        <f>IF(D19='5. Monthly Avg'!$G$4,E19,"")</f>
        <v/>
      </c>
    </row>
    <row r="20" spans="1:6" x14ac:dyDescent="0.25">
      <c r="A20" s="17">
        <v>1986</v>
      </c>
      <c r="B20">
        <v>433.60000000000008</v>
      </c>
      <c r="D20" s="17">
        <v>1986</v>
      </c>
      <c r="E20">
        <f t="shared" si="0"/>
        <v>433.60000000000008</v>
      </c>
      <c r="F20" t="str">
        <f>IF(D20='5. Monthly Avg'!$G$4,E20,"")</f>
        <v/>
      </c>
    </row>
    <row r="21" spans="1:6" x14ac:dyDescent="0.25">
      <c r="A21" s="17">
        <v>1987</v>
      </c>
      <c r="B21">
        <v>195.8</v>
      </c>
      <c r="D21" s="17">
        <v>1987</v>
      </c>
      <c r="E21">
        <f t="shared" si="0"/>
        <v>195.8</v>
      </c>
      <c r="F21" t="str">
        <f>IF(D21='5. Monthly Avg'!$G$4,E21,"")</f>
        <v/>
      </c>
    </row>
    <row r="22" spans="1:6" x14ac:dyDescent="0.25">
      <c r="A22" s="17">
        <v>1988</v>
      </c>
      <c r="B22">
        <v>230</v>
      </c>
      <c r="D22" s="17">
        <v>1988</v>
      </c>
      <c r="E22">
        <f t="shared" si="0"/>
        <v>230</v>
      </c>
      <c r="F22" t="str">
        <f>IF(D22='5. Monthly Avg'!$G$4,E22,"")</f>
        <v/>
      </c>
    </row>
    <row r="23" spans="1:6" x14ac:dyDescent="0.25">
      <c r="A23" s="17">
        <v>1989</v>
      </c>
      <c r="B23">
        <v>251.4</v>
      </c>
      <c r="D23" s="17">
        <v>1989</v>
      </c>
      <c r="E23">
        <f t="shared" si="0"/>
        <v>251.4</v>
      </c>
      <c r="F23" t="str">
        <f>IF(D23='5. Monthly Avg'!$G$4,E23,"")</f>
        <v/>
      </c>
    </row>
    <row r="24" spans="1:6" x14ac:dyDescent="0.25">
      <c r="A24" s="17">
        <v>1990</v>
      </c>
      <c r="B24">
        <v>214.29999999999998</v>
      </c>
      <c r="D24" s="17">
        <v>1990</v>
      </c>
      <c r="E24">
        <f t="shared" si="0"/>
        <v>214.29999999999998</v>
      </c>
      <c r="F24" t="str">
        <f>IF(D24='5. Monthly Avg'!$G$4,E24,"")</f>
        <v/>
      </c>
    </row>
    <row r="25" spans="1:6" x14ac:dyDescent="0.25">
      <c r="A25" s="17">
        <v>1991</v>
      </c>
      <c r="B25">
        <v>242.00000000000003</v>
      </c>
      <c r="D25" s="17">
        <v>1991</v>
      </c>
      <c r="E25">
        <f t="shared" si="0"/>
        <v>242.00000000000003</v>
      </c>
      <c r="F25" t="str">
        <f>IF(D25='5. Monthly Avg'!$G$4,E25,"")</f>
        <v/>
      </c>
    </row>
    <row r="26" spans="1:6" x14ac:dyDescent="0.25">
      <c r="A26" s="17">
        <v>1992</v>
      </c>
      <c r="B26">
        <v>226.00000000000003</v>
      </c>
      <c r="D26" s="17">
        <v>1992</v>
      </c>
      <c r="E26">
        <f t="shared" si="0"/>
        <v>226.00000000000003</v>
      </c>
      <c r="F26" t="str">
        <f>IF(D26='5. Monthly Avg'!$G$4,E26,"")</f>
        <v/>
      </c>
    </row>
    <row r="27" spans="1:6" x14ac:dyDescent="0.25">
      <c r="A27" s="17">
        <v>1993</v>
      </c>
      <c r="B27">
        <v>472.5</v>
      </c>
      <c r="D27" s="17">
        <v>1993</v>
      </c>
      <c r="E27">
        <f t="shared" si="0"/>
        <v>472.5</v>
      </c>
      <c r="F27" t="str">
        <f>IF(D27='5. Monthly Avg'!$G$4,E27,"")</f>
        <v/>
      </c>
    </row>
    <row r="28" spans="1:6" x14ac:dyDescent="0.25">
      <c r="A28" s="17">
        <v>1994</v>
      </c>
      <c r="B28">
        <v>275.10000000000002</v>
      </c>
      <c r="D28" s="17">
        <v>1994</v>
      </c>
      <c r="E28">
        <f t="shared" si="0"/>
        <v>275.10000000000002</v>
      </c>
      <c r="F28" t="str">
        <f>IF(D28='5. Monthly Avg'!$G$4,E28,"")</f>
        <v/>
      </c>
    </row>
    <row r="29" spans="1:6" x14ac:dyDescent="0.25">
      <c r="A29" s="17">
        <v>1995</v>
      </c>
      <c r="B29">
        <v>540.19999999999993</v>
      </c>
      <c r="D29" s="17">
        <v>1995</v>
      </c>
      <c r="E29">
        <f t="shared" si="0"/>
        <v>540.19999999999993</v>
      </c>
      <c r="F29" t="str">
        <f>IF(D29='5. Monthly Avg'!$G$4,E29,"")</f>
        <v/>
      </c>
    </row>
    <row r="30" spans="1:6" x14ac:dyDescent="0.25">
      <c r="A30" s="17">
        <v>1996</v>
      </c>
      <c r="B30">
        <v>321.20000000000005</v>
      </c>
      <c r="D30" s="17">
        <v>1996</v>
      </c>
      <c r="E30">
        <f t="shared" si="0"/>
        <v>321.20000000000005</v>
      </c>
      <c r="F30" t="str">
        <f>IF(D30='5. Monthly Avg'!$G$4,E30,"")</f>
        <v/>
      </c>
    </row>
    <row r="31" spans="1:6" x14ac:dyDescent="0.25">
      <c r="A31" s="17">
        <v>1997</v>
      </c>
      <c r="B31">
        <v>323.8</v>
      </c>
      <c r="D31" s="17">
        <v>1997</v>
      </c>
      <c r="E31">
        <f t="shared" si="0"/>
        <v>323.8</v>
      </c>
      <c r="F31" t="str">
        <f>IF(D31='5. Monthly Avg'!$G$4,E31,"")</f>
        <v/>
      </c>
    </row>
    <row r="32" spans="1:6" x14ac:dyDescent="0.25">
      <c r="A32" s="17">
        <v>1998</v>
      </c>
      <c r="B32">
        <v>451.40000000000003</v>
      </c>
      <c r="D32" s="17">
        <v>1998</v>
      </c>
      <c r="E32">
        <f t="shared" si="0"/>
        <v>451.40000000000003</v>
      </c>
      <c r="F32" t="str">
        <f>IF(D32='5. Monthly Avg'!$G$4,E32,"")</f>
        <v/>
      </c>
    </row>
    <row r="33" spans="1:6" x14ac:dyDescent="0.25">
      <c r="A33" s="17">
        <v>1999</v>
      </c>
      <c r="B33">
        <v>332.40000000000003</v>
      </c>
      <c r="D33" s="17">
        <v>1999</v>
      </c>
      <c r="E33">
        <f t="shared" si="0"/>
        <v>332.40000000000003</v>
      </c>
      <c r="F33" t="str">
        <f>IF(D33='5. Monthly Avg'!$G$4,E33,"")</f>
        <v/>
      </c>
    </row>
    <row r="34" spans="1:6" x14ac:dyDescent="0.25">
      <c r="A34" s="17">
        <v>2000</v>
      </c>
      <c r="B34">
        <v>382.70000000000005</v>
      </c>
      <c r="D34" s="17">
        <v>2000</v>
      </c>
      <c r="E34">
        <f t="shared" si="0"/>
        <v>382.70000000000005</v>
      </c>
      <c r="F34" t="str">
        <f>IF(D34='5. Monthly Avg'!$G$4,E34,"")</f>
        <v/>
      </c>
    </row>
    <row r="35" spans="1:6" x14ac:dyDescent="0.25">
      <c r="A35" s="17">
        <v>2001</v>
      </c>
      <c r="B35">
        <v>393.9</v>
      </c>
      <c r="D35" s="17">
        <v>2001</v>
      </c>
      <c r="E35">
        <f t="shared" si="0"/>
        <v>393.9</v>
      </c>
      <c r="F35" t="str">
        <f>IF(D35='5. Monthly Avg'!$G$4,E35,"")</f>
        <v/>
      </c>
    </row>
    <row r="36" spans="1:6" x14ac:dyDescent="0.25">
      <c r="A36" s="17">
        <v>2002</v>
      </c>
      <c r="B36">
        <v>299.59999999999997</v>
      </c>
      <c r="D36" s="17">
        <v>2002</v>
      </c>
      <c r="E36">
        <f t="shared" si="0"/>
        <v>299.59999999999997</v>
      </c>
      <c r="F36" t="str">
        <f>IF(D36='5. Monthly Avg'!$G$4,E36,"")</f>
        <v/>
      </c>
    </row>
    <row r="37" spans="1:6" x14ac:dyDescent="0.25">
      <c r="A37" s="17">
        <v>2003</v>
      </c>
      <c r="B37">
        <v>356.00000000000006</v>
      </c>
      <c r="D37" s="17">
        <v>2003</v>
      </c>
      <c r="E37">
        <f t="shared" si="0"/>
        <v>356.00000000000006</v>
      </c>
      <c r="F37" t="str">
        <f>IF(D37='5. Monthly Avg'!$G$4,E37,"")</f>
        <v/>
      </c>
    </row>
    <row r="38" spans="1:6" x14ac:dyDescent="0.25">
      <c r="A38" s="17">
        <v>2004</v>
      </c>
      <c r="B38">
        <v>348.9</v>
      </c>
      <c r="D38" s="17">
        <v>2004</v>
      </c>
      <c r="E38">
        <f t="shared" si="0"/>
        <v>348.9</v>
      </c>
      <c r="F38" t="str">
        <f>IF(D38='5. Monthly Avg'!$G$4,E38,"")</f>
        <v/>
      </c>
    </row>
    <row r="39" spans="1:6" x14ac:dyDescent="0.25">
      <c r="A39" s="17">
        <v>2005</v>
      </c>
      <c r="B39">
        <v>570.1</v>
      </c>
      <c r="D39" s="17">
        <v>2005</v>
      </c>
      <c r="E39">
        <f t="shared" si="0"/>
        <v>570.1</v>
      </c>
      <c r="F39" t="str">
        <f>IF(D39='5. Monthly Avg'!$G$4,E39,"")</f>
        <v/>
      </c>
    </row>
    <row r="40" spans="1:6" x14ac:dyDescent="0.25">
      <c r="A40" s="17">
        <v>2006</v>
      </c>
      <c r="B40">
        <v>578.49999999999989</v>
      </c>
      <c r="D40" s="17">
        <v>2006</v>
      </c>
      <c r="E40">
        <f t="shared" si="0"/>
        <v>578.49999999999989</v>
      </c>
      <c r="F40" t="str">
        <f>IF(D40='5. Monthly Avg'!$G$4,E40,"")</f>
        <v/>
      </c>
    </row>
    <row r="41" spans="1:6" x14ac:dyDescent="0.25">
      <c r="A41" s="17">
        <v>2007</v>
      </c>
      <c r="B41">
        <v>222.1</v>
      </c>
      <c r="D41" s="17">
        <v>2007</v>
      </c>
      <c r="E41">
        <f t="shared" si="0"/>
        <v>222.1</v>
      </c>
      <c r="F41" t="str">
        <f>IF(D41='5. Monthly Avg'!$G$4,E41,"")</f>
        <v/>
      </c>
    </row>
    <row r="42" spans="1:6" x14ac:dyDescent="0.25">
      <c r="A42" s="17">
        <v>2008</v>
      </c>
      <c r="B42">
        <v>333.5</v>
      </c>
      <c r="D42" s="17">
        <v>2008</v>
      </c>
      <c r="E42">
        <f t="shared" si="0"/>
        <v>333.5</v>
      </c>
      <c r="F42" t="str">
        <f>IF(D42='5. Monthly Avg'!$G$4,E42,"")</f>
        <v/>
      </c>
    </row>
    <row r="43" spans="1:6" x14ac:dyDescent="0.25">
      <c r="A43" s="17">
        <v>2009</v>
      </c>
      <c r="B43">
        <v>470</v>
      </c>
      <c r="D43" s="17">
        <v>2009</v>
      </c>
      <c r="E43">
        <f t="shared" si="0"/>
        <v>470</v>
      </c>
      <c r="F43" t="str">
        <f>IF(D43='5. Monthly Avg'!$G$4,E43,"")</f>
        <v/>
      </c>
    </row>
    <row r="44" spans="1:6" x14ac:dyDescent="0.25">
      <c r="A44" s="17">
        <v>2010</v>
      </c>
      <c r="B44">
        <v>557.9</v>
      </c>
      <c r="D44" s="17">
        <v>2010</v>
      </c>
      <c r="E44">
        <f t="shared" si="0"/>
        <v>557.9</v>
      </c>
      <c r="F44" t="str">
        <f>IF(D44='5. Monthly Avg'!$G$4,E44,"")</f>
        <v/>
      </c>
    </row>
    <row r="45" spans="1:6" x14ac:dyDescent="0.25">
      <c r="A45" s="17">
        <v>2011</v>
      </c>
      <c r="B45">
        <v>668.5</v>
      </c>
      <c r="D45" s="17">
        <v>2011</v>
      </c>
      <c r="E45">
        <f t="shared" si="0"/>
        <v>668.5</v>
      </c>
      <c r="F45">
        <f>IF(D45='5. Monthly Avg'!$G$4,E45,"")</f>
        <v>668.5</v>
      </c>
    </row>
    <row r="46" spans="1:6" x14ac:dyDescent="0.25">
      <c r="A46" s="17">
        <v>2012</v>
      </c>
      <c r="B46">
        <v>263</v>
      </c>
      <c r="D46" s="17">
        <v>2012</v>
      </c>
      <c r="E46">
        <f t="shared" si="0"/>
        <v>263</v>
      </c>
      <c r="F46" t="str">
        <f>IF(D46='5. Monthly Avg'!$G$4,E46,"")</f>
        <v/>
      </c>
    </row>
    <row r="47" spans="1:6" x14ac:dyDescent="0.25">
      <c r="A47" s="17">
        <v>2013</v>
      </c>
      <c r="B47">
        <v>308.3</v>
      </c>
      <c r="D47" s="17">
        <v>2013</v>
      </c>
      <c r="E47">
        <f t="shared" si="0"/>
        <v>308.3</v>
      </c>
      <c r="F47" t="str">
        <f>IF(D47='5. Monthly Avg'!$G$4,E47,"")</f>
        <v/>
      </c>
    </row>
    <row r="48" spans="1:6" x14ac:dyDescent="0.25">
      <c r="A48" s="17">
        <v>2014</v>
      </c>
      <c r="B48">
        <v>238</v>
      </c>
      <c r="D48" s="17">
        <v>2014</v>
      </c>
      <c r="E48">
        <f t="shared" si="0"/>
        <v>238</v>
      </c>
      <c r="F48" t="str">
        <f>IF(D48='5. Monthly Avg'!$G$4,E48,"")</f>
        <v/>
      </c>
    </row>
    <row r="49" spans="1:6" x14ac:dyDescent="0.25">
      <c r="A49" s="17">
        <v>2015</v>
      </c>
      <c r="B49">
        <v>138</v>
      </c>
      <c r="D49" s="17">
        <v>2015</v>
      </c>
      <c r="E49">
        <f t="shared" si="0"/>
        <v>138</v>
      </c>
      <c r="F49" t="str">
        <f>IF(D49='5. Monthly Avg'!$G$4,E49,"")</f>
        <v/>
      </c>
    </row>
    <row r="50" spans="1:6" x14ac:dyDescent="0.25">
      <c r="A50" s="17" t="s">
        <v>25</v>
      </c>
      <c r="B50">
        <v>15861.6</v>
      </c>
    </row>
  </sheetData>
  <pageMargins left="0.7" right="0.7" top="0.75" bottom="0.75" header="0.3" footer="0.3"/>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0DA8A-220E-4824-90D7-CD4BACC97308}">
  <sheetPr codeName="Sheet17"/>
  <dimension ref="A1:C507"/>
  <sheetViews>
    <sheetView topLeftCell="A6" workbookViewId="0">
      <selection activeCell="A5" sqref="A5"/>
    </sheetView>
  </sheetViews>
  <sheetFormatPr defaultRowHeight="15" x14ac:dyDescent="0.25"/>
  <cols>
    <col min="1" max="1" width="9.5703125" bestFit="1" customWidth="1"/>
    <col min="2" max="2" width="9.28515625" bestFit="1" customWidth="1"/>
    <col min="3" max="3" width="17.28515625" bestFit="1" customWidth="1"/>
  </cols>
  <sheetData>
    <row r="1" spans="1:3" x14ac:dyDescent="0.25">
      <c r="A1" s="46" t="s">
        <v>1133</v>
      </c>
      <c r="B1" s="47" t="s">
        <v>1134</v>
      </c>
      <c r="C1" s="48" t="s">
        <v>1154</v>
      </c>
    </row>
    <row r="2" spans="1:3" x14ac:dyDescent="0.25">
      <c r="A2" s="49">
        <v>1970</v>
      </c>
      <c r="B2" s="50" t="s">
        <v>1136</v>
      </c>
      <c r="C2" s="51">
        <v>22</v>
      </c>
    </row>
    <row r="3" spans="1:3" x14ac:dyDescent="0.25">
      <c r="A3" s="52">
        <v>1970</v>
      </c>
      <c r="B3" s="53" t="s">
        <v>1137</v>
      </c>
      <c r="C3" s="54">
        <v>0</v>
      </c>
    </row>
    <row r="4" spans="1:3" x14ac:dyDescent="0.25">
      <c r="A4" s="49">
        <v>1970</v>
      </c>
      <c r="B4" s="50" t="s">
        <v>1138</v>
      </c>
      <c r="C4" s="51">
        <v>0</v>
      </c>
    </row>
    <row r="5" spans="1:3" x14ac:dyDescent="0.25">
      <c r="A5" s="52">
        <v>1970</v>
      </c>
      <c r="B5" s="53" t="s">
        <v>1139</v>
      </c>
      <c r="C5" s="54">
        <v>41</v>
      </c>
    </row>
    <row r="6" spans="1:3" x14ac:dyDescent="0.25">
      <c r="A6" s="49">
        <v>1970</v>
      </c>
      <c r="B6" s="50" t="s">
        <v>1140</v>
      </c>
      <c r="C6" s="51">
        <v>78</v>
      </c>
    </row>
    <row r="7" spans="1:3" x14ac:dyDescent="0.25">
      <c r="A7" s="52">
        <v>1970</v>
      </c>
      <c r="B7" s="53" t="s">
        <v>1141</v>
      </c>
      <c r="C7" s="54">
        <v>30.5</v>
      </c>
    </row>
    <row r="8" spans="1:3" x14ac:dyDescent="0.25">
      <c r="A8" s="49">
        <v>1970</v>
      </c>
      <c r="B8" s="50" t="s">
        <v>1142</v>
      </c>
      <c r="C8" s="51">
        <v>46</v>
      </c>
    </row>
    <row r="9" spans="1:3" x14ac:dyDescent="0.25">
      <c r="A9" s="52">
        <v>1970</v>
      </c>
      <c r="B9" s="53" t="s">
        <v>1143</v>
      </c>
      <c r="C9" s="54">
        <v>27</v>
      </c>
    </row>
    <row r="10" spans="1:3" x14ac:dyDescent="0.25">
      <c r="A10" s="49">
        <v>1970</v>
      </c>
      <c r="B10" s="50" t="s">
        <v>1144</v>
      </c>
      <c r="C10" s="51">
        <v>0</v>
      </c>
    </row>
    <row r="11" spans="1:3" x14ac:dyDescent="0.25">
      <c r="A11" s="52">
        <v>1970</v>
      </c>
      <c r="B11" s="53" t="s">
        <v>1145</v>
      </c>
      <c r="C11" s="54">
        <v>0</v>
      </c>
    </row>
    <row r="12" spans="1:3" x14ac:dyDescent="0.25">
      <c r="A12" s="49">
        <v>1970</v>
      </c>
      <c r="B12" s="50" t="s">
        <v>1146</v>
      </c>
      <c r="C12" s="51">
        <v>0</v>
      </c>
    </row>
    <row r="13" spans="1:3" x14ac:dyDescent="0.25">
      <c r="A13" s="52">
        <v>1971</v>
      </c>
      <c r="B13" s="53" t="s">
        <v>1136</v>
      </c>
      <c r="C13" s="54">
        <v>60</v>
      </c>
    </row>
    <row r="14" spans="1:3" x14ac:dyDescent="0.25">
      <c r="A14" s="49">
        <v>1971</v>
      </c>
      <c r="B14" s="50" t="s">
        <v>1137</v>
      </c>
      <c r="C14" s="51">
        <v>0</v>
      </c>
    </row>
    <row r="15" spans="1:3" x14ac:dyDescent="0.25">
      <c r="A15" s="52">
        <v>1971</v>
      </c>
      <c r="B15" s="53" t="s">
        <v>1138</v>
      </c>
      <c r="C15" s="54">
        <v>0</v>
      </c>
    </row>
    <row r="16" spans="1:3" x14ac:dyDescent="0.25">
      <c r="A16" s="49">
        <v>1971</v>
      </c>
      <c r="B16" s="50" t="s">
        <v>1139</v>
      </c>
      <c r="C16" s="51">
        <v>109</v>
      </c>
    </row>
    <row r="17" spans="1:3" x14ac:dyDescent="0.25">
      <c r="A17" s="52">
        <v>1971</v>
      </c>
      <c r="B17" s="53" t="s">
        <v>1140</v>
      </c>
      <c r="C17" s="54">
        <v>29</v>
      </c>
    </row>
    <row r="18" spans="1:3" x14ac:dyDescent="0.25">
      <c r="A18" s="49">
        <v>1971</v>
      </c>
      <c r="B18" s="50" t="s">
        <v>1141</v>
      </c>
      <c r="C18" s="51">
        <v>19.5</v>
      </c>
    </row>
    <row r="19" spans="1:3" x14ac:dyDescent="0.25">
      <c r="A19" s="52">
        <v>1971</v>
      </c>
      <c r="B19" s="53" t="s">
        <v>1142</v>
      </c>
      <c r="C19" s="54">
        <v>24</v>
      </c>
    </row>
    <row r="20" spans="1:3" x14ac:dyDescent="0.25">
      <c r="A20" s="49">
        <v>1971</v>
      </c>
      <c r="B20" s="50" t="s">
        <v>1143</v>
      </c>
      <c r="C20" s="51">
        <v>14</v>
      </c>
    </row>
    <row r="21" spans="1:3" x14ac:dyDescent="0.25">
      <c r="A21" s="52">
        <v>1971</v>
      </c>
      <c r="B21" s="53" t="s">
        <v>1144</v>
      </c>
      <c r="C21" s="54">
        <v>0</v>
      </c>
    </row>
    <row r="22" spans="1:3" x14ac:dyDescent="0.25">
      <c r="A22" s="49">
        <v>1971</v>
      </c>
      <c r="B22" s="50" t="s">
        <v>1145</v>
      </c>
      <c r="C22" s="51">
        <v>0</v>
      </c>
    </row>
    <row r="23" spans="1:3" x14ac:dyDescent="0.25">
      <c r="A23" s="52">
        <v>1971</v>
      </c>
      <c r="B23" s="53" t="s">
        <v>1146</v>
      </c>
      <c r="C23" s="54">
        <v>0</v>
      </c>
    </row>
    <row r="24" spans="1:3" x14ac:dyDescent="0.25">
      <c r="A24" s="49">
        <v>1972</v>
      </c>
      <c r="B24" s="50" t="s">
        <v>1136</v>
      </c>
      <c r="C24" s="51">
        <v>22</v>
      </c>
    </row>
    <row r="25" spans="1:3" x14ac:dyDescent="0.25">
      <c r="A25" s="52">
        <v>1972</v>
      </c>
      <c r="B25" s="53" t="s">
        <v>1137</v>
      </c>
      <c r="C25" s="54">
        <v>0</v>
      </c>
    </row>
    <row r="26" spans="1:3" x14ac:dyDescent="0.25">
      <c r="A26" s="49">
        <v>1972</v>
      </c>
      <c r="B26" s="50" t="s">
        <v>1138</v>
      </c>
      <c r="C26" s="51">
        <v>9</v>
      </c>
    </row>
    <row r="27" spans="1:3" x14ac:dyDescent="0.25">
      <c r="A27" s="52">
        <v>1972</v>
      </c>
      <c r="B27" s="53" t="s">
        <v>1139</v>
      </c>
      <c r="C27" s="54">
        <v>139.80000000000001</v>
      </c>
    </row>
    <row r="28" spans="1:3" x14ac:dyDescent="0.25">
      <c r="A28" s="49">
        <v>1972</v>
      </c>
      <c r="B28" s="50" t="s">
        <v>1140</v>
      </c>
      <c r="C28" s="51">
        <v>32.200000000000003</v>
      </c>
    </row>
    <row r="29" spans="1:3" x14ac:dyDescent="0.25">
      <c r="A29" s="52">
        <v>1972</v>
      </c>
      <c r="B29" s="53" t="s">
        <v>1141</v>
      </c>
      <c r="C29" s="54">
        <v>11</v>
      </c>
    </row>
    <row r="30" spans="1:3" x14ac:dyDescent="0.25">
      <c r="A30" s="49">
        <v>1972</v>
      </c>
      <c r="B30" s="50" t="s">
        <v>1142</v>
      </c>
      <c r="C30" s="51">
        <v>1</v>
      </c>
    </row>
    <row r="31" spans="1:3" x14ac:dyDescent="0.25">
      <c r="A31" s="52">
        <v>1972</v>
      </c>
      <c r="B31" s="53" t="s">
        <v>1143</v>
      </c>
      <c r="C31" s="54">
        <v>53.5</v>
      </c>
    </row>
    <row r="32" spans="1:3" x14ac:dyDescent="0.25">
      <c r="A32" s="49">
        <v>1972</v>
      </c>
      <c r="B32" s="50" t="s">
        <v>1144</v>
      </c>
      <c r="C32" s="51">
        <v>0</v>
      </c>
    </row>
    <row r="33" spans="1:3" x14ac:dyDescent="0.25">
      <c r="A33" s="52">
        <v>1972</v>
      </c>
      <c r="B33" s="53" t="s">
        <v>1145</v>
      </c>
      <c r="C33" s="54">
        <v>0</v>
      </c>
    </row>
    <row r="34" spans="1:3" x14ac:dyDescent="0.25">
      <c r="A34" s="49">
        <v>1972</v>
      </c>
      <c r="B34" s="50" t="s">
        <v>1146</v>
      </c>
      <c r="C34" s="51">
        <v>0</v>
      </c>
    </row>
    <row r="35" spans="1:3" x14ac:dyDescent="0.25">
      <c r="A35" s="52">
        <v>1973</v>
      </c>
      <c r="B35" s="53" t="s">
        <v>1136</v>
      </c>
      <c r="C35" s="54">
        <v>4</v>
      </c>
    </row>
    <row r="36" spans="1:3" x14ac:dyDescent="0.25">
      <c r="A36" s="49">
        <v>1973</v>
      </c>
      <c r="B36" s="50" t="s">
        <v>1137</v>
      </c>
      <c r="C36" s="51">
        <v>0</v>
      </c>
    </row>
    <row r="37" spans="1:3" x14ac:dyDescent="0.25">
      <c r="A37" s="52">
        <v>1973</v>
      </c>
      <c r="B37" s="53" t="s">
        <v>1138</v>
      </c>
      <c r="C37" s="54">
        <v>57.1</v>
      </c>
    </row>
    <row r="38" spans="1:3" x14ac:dyDescent="0.25">
      <c r="A38" s="49">
        <v>1973</v>
      </c>
      <c r="B38" s="50" t="s">
        <v>1139</v>
      </c>
      <c r="C38" s="51">
        <v>64.5</v>
      </c>
    </row>
    <row r="39" spans="1:3" x14ac:dyDescent="0.25">
      <c r="A39" s="52">
        <v>1973</v>
      </c>
      <c r="B39" s="53" t="s">
        <v>1140</v>
      </c>
      <c r="C39" s="54">
        <v>84.9</v>
      </c>
    </row>
    <row r="40" spans="1:3" x14ac:dyDescent="0.25">
      <c r="A40" s="49">
        <v>1973</v>
      </c>
      <c r="B40" s="50" t="s">
        <v>1141</v>
      </c>
      <c r="C40" s="51">
        <v>103</v>
      </c>
    </row>
    <row r="41" spans="1:3" x14ac:dyDescent="0.25">
      <c r="A41" s="52">
        <v>1973</v>
      </c>
      <c r="B41" s="53" t="s">
        <v>1142</v>
      </c>
      <c r="C41" s="54">
        <v>43</v>
      </c>
    </row>
    <row r="42" spans="1:3" x14ac:dyDescent="0.25">
      <c r="A42" s="49">
        <v>1973</v>
      </c>
      <c r="B42" s="50" t="s">
        <v>1143</v>
      </c>
      <c r="C42" s="51">
        <v>10</v>
      </c>
    </row>
    <row r="43" spans="1:3" x14ac:dyDescent="0.25">
      <c r="A43" s="52">
        <v>1973</v>
      </c>
      <c r="B43" s="53" t="s">
        <v>1144</v>
      </c>
      <c r="C43" s="54">
        <v>4</v>
      </c>
    </row>
    <row r="44" spans="1:3" x14ac:dyDescent="0.25">
      <c r="A44" s="49">
        <v>1973</v>
      </c>
      <c r="B44" s="50" t="s">
        <v>1145</v>
      </c>
      <c r="C44" s="51">
        <v>0</v>
      </c>
    </row>
    <row r="45" spans="1:3" x14ac:dyDescent="0.25">
      <c r="A45" s="52">
        <v>1973</v>
      </c>
      <c r="B45" s="53" t="s">
        <v>1146</v>
      </c>
      <c r="C45" s="54">
        <v>0</v>
      </c>
    </row>
    <row r="46" spans="1:3" x14ac:dyDescent="0.25">
      <c r="A46" s="49">
        <v>1974</v>
      </c>
      <c r="B46" s="50" t="s">
        <v>1136</v>
      </c>
      <c r="C46" s="51">
        <v>45</v>
      </c>
    </row>
    <row r="47" spans="1:3" x14ac:dyDescent="0.25">
      <c r="A47" s="52">
        <v>1974</v>
      </c>
      <c r="B47" s="53" t="s">
        <v>1137</v>
      </c>
      <c r="C47" s="54">
        <v>0</v>
      </c>
    </row>
    <row r="48" spans="1:3" x14ac:dyDescent="0.25">
      <c r="A48" s="49">
        <v>1974</v>
      </c>
      <c r="B48" s="50" t="s">
        <v>1138</v>
      </c>
      <c r="C48" s="51">
        <v>0</v>
      </c>
    </row>
    <row r="49" spans="1:3" x14ac:dyDescent="0.25">
      <c r="A49" s="52">
        <v>1974</v>
      </c>
      <c r="B49" s="53" t="s">
        <v>1139</v>
      </c>
      <c r="C49" s="54">
        <v>45</v>
      </c>
    </row>
    <row r="50" spans="1:3" x14ac:dyDescent="0.25">
      <c r="A50" s="49">
        <v>1974</v>
      </c>
      <c r="B50" s="50" t="s">
        <v>1140</v>
      </c>
      <c r="C50" s="51">
        <v>87.5</v>
      </c>
    </row>
    <row r="51" spans="1:3" x14ac:dyDescent="0.25">
      <c r="A51" s="52">
        <v>1974</v>
      </c>
      <c r="B51" s="53" t="s">
        <v>1141</v>
      </c>
      <c r="C51" s="54">
        <v>9</v>
      </c>
    </row>
    <row r="52" spans="1:3" x14ac:dyDescent="0.25">
      <c r="A52" s="49">
        <v>1974</v>
      </c>
      <c r="B52" s="50" t="s">
        <v>1142</v>
      </c>
      <c r="C52" s="51">
        <v>82</v>
      </c>
    </row>
    <row r="53" spans="1:3" x14ac:dyDescent="0.25">
      <c r="A53" s="52">
        <v>1974</v>
      </c>
      <c r="B53" s="53" t="s">
        <v>1143</v>
      </c>
      <c r="C53" s="54">
        <v>38</v>
      </c>
    </row>
    <row r="54" spans="1:3" x14ac:dyDescent="0.25">
      <c r="A54" s="49">
        <v>1974</v>
      </c>
      <c r="B54" s="50" t="s">
        <v>1144</v>
      </c>
      <c r="C54" s="51">
        <v>0</v>
      </c>
    </row>
    <row r="55" spans="1:3" x14ac:dyDescent="0.25">
      <c r="A55" s="52">
        <v>1974</v>
      </c>
      <c r="B55" s="53" t="s">
        <v>1145</v>
      </c>
      <c r="C55" s="54">
        <v>0</v>
      </c>
    </row>
    <row r="56" spans="1:3" x14ac:dyDescent="0.25">
      <c r="A56" s="49">
        <v>1974</v>
      </c>
      <c r="B56" s="50" t="s">
        <v>1146</v>
      </c>
      <c r="C56" s="51">
        <v>0</v>
      </c>
    </row>
    <row r="57" spans="1:3" x14ac:dyDescent="0.25">
      <c r="A57" s="52">
        <v>1975</v>
      </c>
      <c r="B57" s="53" t="s">
        <v>1136</v>
      </c>
      <c r="C57" s="54">
        <v>15</v>
      </c>
    </row>
    <row r="58" spans="1:3" x14ac:dyDescent="0.25">
      <c r="A58" s="49">
        <v>1975</v>
      </c>
      <c r="B58" s="50" t="s">
        <v>1137</v>
      </c>
      <c r="C58" s="51">
        <v>0</v>
      </c>
    </row>
    <row r="59" spans="1:3" x14ac:dyDescent="0.25">
      <c r="A59" s="52">
        <v>1975</v>
      </c>
      <c r="B59" s="53" t="s">
        <v>1138</v>
      </c>
      <c r="C59" s="54">
        <v>13</v>
      </c>
    </row>
    <row r="60" spans="1:3" x14ac:dyDescent="0.25">
      <c r="A60" s="49">
        <v>1975</v>
      </c>
      <c r="B60" s="50" t="s">
        <v>1139</v>
      </c>
      <c r="C60" s="51">
        <v>58.5</v>
      </c>
    </row>
    <row r="61" spans="1:3" x14ac:dyDescent="0.25">
      <c r="A61" s="52">
        <v>1975</v>
      </c>
      <c r="B61" s="53" t="s">
        <v>1140</v>
      </c>
      <c r="C61" s="54">
        <v>26</v>
      </c>
    </row>
    <row r="62" spans="1:3" x14ac:dyDescent="0.25">
      <c r="A62" s="49">
        <v>1975</v>
      </c>
      <c r="B62" s="50" t="s">
        <v>1141</v>
      </c>
      <c r="C62" s="51">
        <v>101</v>
      </c>
    </row>
    <row r="63" spans="1:3" x14ac:dyDescent="0.25">
      <c r="A63" s="52">
        <v>1975</v>
      </c>
      <c r="B63" s="53" t="s">
        <v>1142</v>
      </c>
      <c r="C63" s="54">
        <v>90</v>
      </c>
    </row>
    <row r="64" spans="1:3" x14ac:dyDescent="0.25">
      <c r="A64" s="49">
        <v>1975</v>
      </c>
      <c r="B64" s="50" t="s">
        <v>1143</v>
      </c>
      <c r="C64" s="51">
        <v>75</v>
      </c>
    </row>
    <row r="65" spans="1:3" x14ac:dyDescent="0.25">
      <c r="A65" s="52">
        <v>1975</v>
      </c>
      <c r="B65" s="53" t="s">
        <v>1144</v>
      </c>
      <c r="C65" s="54">
        <v>0</v>
      </c>
    </row>
    <row r="66" spans="1:3" x14ac:dyDescent="0.25">
      <c r="A66" s="49">
        <v>1975</v>
      </c>
      <c r="B66" s="50" t="s">
        <v>1145</v>
      </c>
      <c r="C66" s="51">
        <v>0</v>
      </c>
    </row>
    <row r="67" spans="1:3" x14ac:dyDescent="0.25">
      <c r="A67" s="52">
        <v>1975</v>
      </c>
      <c r="B67" s="53" t="s">
        <v>1146</v>
      </c>
      <c r="C67" s="54">
        <v>0</v>
      </c>
    </row>
    <row r="68" spans="1:3" x14ac:dyDescent="0.25">
      <c r="A68" s="49">
        <v>1976</v>
      </c>
      <c r="B68" s="50" t="s">
        <v>1136</v>
      </c>
      <c r="C68" s="51">
        <v>27</v>
      </c>
    </row>
    <row r="69" spans="1:3" x14ac:dyDescent="0.25">
      <c r="A69" s="52">
        <v>1976</v>
      </c>
      <c r="B69" s="53" t="s">
        <v>1137</v>
      </c>
      <c r="C69" s="54">
        <v>0</v>
      </c>
    </row>
    <row r="70" spans="1:3" x14ac:dyDescent="0.25">
      <c r="A70" s="49">
        <v>1976</v>
      </c>
      <c r="B70" s="50" t="s">
        <v>1138</v>
      </c>
      <c r="C70" s="51">
        <v>0</v>
      </c>
    </row>
    <row r="71" spans="1:3" x14ac:dyDescent="0.25">
      <c r="A71" s="52">
        <v>1976</v>
      </c>
      <c r="B71" s="53" t="s">
        <v>1139</v>
      </c>
      <c r="C71" s="54">
        <v>14.5</v>
      </c>
    </row>
    <row r="72" spans="1:3" x14ac:dyDescent="0.25">
      <c r="A72" s="49">
        <v>1976</v>
      </c>
      <c r="B72" s="50" t="s">
        <v>1140</v>
      </c>
      <c r="C72" s="51">
        <v>13.5</v>
      </c>
    </row>
    <row r="73" spans="1:3" x14ac:dyDescent="0.25">
      <c r="A73" s="52">
        <v>1976</v>
      </c>
      <c r="B73" s="53" t="s">
        <v>1141</v>
      </c>
      <c r="C73" s="54">
        <v>54</v>
      </c>
    </row>
    <row r="74" spans="1:3" x14ac:dyDescent="0.25">
      <c r="A74" s="49">
        <v>1976</v>
      </c>
      <c r="B74" s="50" t="s">
        <v>1142</v>
      </c>
      <c r="C74" s="51">
        <v>50</v>
      </c>
    </row>
    <row r="75" spans="1:3" x14ac:dyDescent="0.25">
      <c r="A75" s="52">
        <v>1976</v>
      </c>
      <c r="B75" s="53" t="s">
        <v>1143</v>
      </c>
      <c r="C75" s="54">
        <v>38.5</v>
      </c>
    </row>
    <row r="76" spans="1:3" x14ac:dyDescent="0.25">
      <c r="A76" s="49">
        <v>1976</v>
      </c>
      <c r="B76" s="50" t="s">
        <v>1144</v>
      </c>
      <c r="C76" s="51">
        <v>0</v>
      </c>
    </row>
    <row r="77" spans="1:3" x14ac:dyDescent="0.25">
      <c r="A77" s="52">
        <v>1976</v>
      </c>
      <c r="B77" s="53" t="s">
        <v>1145</v>
      </c>
      <c r="C77" s="54">
        <v>0</v>
      </c>
    </row>
    <row r="78" spans="1:3" x14ac:dyDescent="0.25">
      <c r="A78" s="49">
        <v>1976</v>
      </c>
      <c r="B78" s="50" t="s">
        <v>1146</v>
      </c>
      <c r="C78" s="51">
        <v>0</v>
      </c>
    </row>
    <row r="79" spans="1:3" x14ac:dyDescent="0.25">
      <c r="A79" s="52">
        <v>1977</v>
      </c>
      <c r="B79" s="53" t="s">
        <v>1136</v>
      </c>
      <c r="C79" s="54">
        <v>4</v>
      </c>
    </row>
    <row r="80" spans="1:3" x14ac:dyDescent="0.25">
      <c r="A80" s="49">
        <v>1977</v>
      </c>
      <c r="B80" s="50" t="s">
        <v>1137</v>
      </c>
      <c r="C80" s="51">
        <v>0</v>
      </c>
    </row>
    <row r="81" spans="1:3" x14ac:dyDescent="0.25">
      <c r="A81" s="52">
        <v>1977</v>
      </c>
      <c r="B81" s="53" t="s">
        <v>1138</v>
      </c>
      <c r="C81" s="54">
        <v>0</v>
      </c>
    </row>
    <row r="82" spans="1:3" x14ac:dyDescent="0.25">
      <c r="A82" s="49">
        <v>1977</v>
      </c>
      <c r="B82" s="50" t="s">
        <v>1139</v>
      </c>
      <c r="C82" s="51">
        <v>0</v>
      </c>
    </row>
    <row r="83" spans="1:3" x14ac:dyDescent="0.25">
      <c r="A83" s="52">
        <v>1977</v>
      </c>
      <c r="B83" s="53" t="s">
        <v>1140</v>
      </c>
      <c r="C83" s="54">
        <v>26</v>
      </c>
    </row>
    <row r="84" spans="1:3" x14ac:dyDescent="0.25">
      <c r="A84" s="49">
        <v>1977</v>
      </c>
      <c r="B84" s="50" t="s">
        <v>1141</v>
      </c>
      <c r="C84" s="51">
        <v>27</v>
      </c>
    </row>
    <row r="85" spans="1:3" x14ac:dyDescent="0.25">
      <c r="A85" s="52">
        <v>1977</v>
      </c>
      <c r="B85" s="53" t="s">
        <v>1142</v>
      </c>
      <c r="C85" s="54">
        <v>37</v>
      </c>
    </row>
    <row r="86" spans="1:3" x14ac:dyDescent="0.25">
      <c r="A86" s="49">
        <v>1977</v>
      </c>
      <c r="B86" s="50" t="s">
        <v>1143</v>
      </c>
      <c r="C86" s="51">
        <v>0</v>
      </c>
    </row>
    <row r="87" spans="1:3" x14ac:dyDescent="0.25">
      <c r="A87" s="52">
        <v>1977</v>
      </c>
      <c r="B87" s="53" t="s">
        <v>1144</v>
      </c>
      <c r="C87" s="54">
        <v>0</v>
      </c>
    </row>
    <row r="88" spans="1:3" x14ac:dyDescent="0.25">
      <c r="A88" s="49">
        <v>1977</v>
      </c>
      <c r="B88" s="50" t="s">
        <v>1145</v>
      </c>
      <c r="C88" s="51">
        <v>0</v>
      </c>
    </row>
    <row r="89" spans="1:3" x14ac:dyDescent="0.25">
      <c r="A89" s="52">
        <v>1977</v>
      </c>
      <c r="B89" s="53" t="s">
        <v>1146</v>
      </c>
      <c r="C89" s="54">
        <v>0</v>
      </c>
    </row>
    <row r="90" spans="1:3" x14ac:dyDescent="0.25">
      <c r="A90" s="49">
        <v>1978</v>
      </c>
      <c r="B90" s="50" t="s">
        <v>1136</v>
      </c>
      <c r="C90" s="51">
        <v>6</v>
      </c>
    </row>
    <row r="91" spans="1:3" x14ac:dyDescent="0.25">
      <c r="A91" s="52">
        <v>1978</v>
      </c>
      <c r="B91" s="53" t="s">
        <v>1137</v>
      </c>
      <c r="C91" s="54">
        <v>0</v>
      </c>
    </row>
    <row r="92" spans="1:3" x14ac:dyDescent="0.25">
      <c r="A92" s="49">
        <v>1978</v>
      </c>
      <c r="B92" s="50" t="s">
        <v>1138</v>
      </c>
      <c r="C92" s="51">
        <v>26</v>
      </c>
    </row>
    <row r="93" spans="1:3" x14ac:dyDescent="0.25">
      <c r="A93" s="52">
        <v>1978</v>
      </c>
      <c r="B93" s="53" t="s">
        <v>1139</v>
      </c>
      <c r="C93" s="54">
        <v>98</v>
      </c>
    </row>
    <row r="94" spans="1:3" x14ac:dyDescent="0.25">
      <c r="A94" s="49">
        <v>1978</v>
      </c>
      <c r="B94" s="50" t="s">
        <v>1140</v>
      </c>
      <c r="C94" s="51">
        <v>95.5</v>
      </c>
    </row>
    <row r="95" spans="1:3" x14ac:dyDescent="0.25">
      <c r="A95" s="52">
        <v>1978</v>
      </c>
      <c r="B95" s="53" t="s">
        <v>1141</v>
      </c>
      <c r="C95" s="54">
        <v>97</v>
      </c>
    </row>
    <row r="96" spans="1:3" x14ac:dyDescent="0.25">
      <c r="A96" s="49">
        <v>1978</v>
      </c>
      <c r="B96" s="50" t="s">
        <v>1142</v>
      </c>
      <c r="C96" s="51">
        <v>85.5</v>
      </c>
    </row>
    <row r="97" spans="1:3" x14ac:dyDescent="0.25">
      <c r="A97" s="52">
        <v>1978</v>
      </c>
      <c r="B97" s="53" t="s">
        <v>1143</v>
      </c>
      <c r="C97" s="54">
        <v>78.5</v>
      </c>
    </row>
    <row r="98" spans="1:3" x14ac:dyDescent="0.25">
      <c r="A98" s="49">
        <v>1978</v>
      </c>
      <c r="B98" s="50" t="s">
        <v>1144</v>
      </c>
      <c r="C98" s="51">
        <v>1</v>
      </c>
    </row>
    <row r="99" spans="1:3" x14ac:dyDescent="0.25">
      <c r="A99" s="52">
        <v>1978</v>
      </c>
      <c r="B99" s="53" t="s">
        <v>1145</v>
      </c>
      <c r="C99" s="54">
        <v>0</v>
      </c>
    </row>
    <row r="100" spans="1:3" x14ac:dyDescent="0.25">
      <c r="A100" s="49">
        <v>1978</v>
      </c>
      <c r="B100" s="50" t="s">
        <v>1146</v>
      </c>
      <c r="C100" s="51">
        <v>0</v>
      </c>
    </row>
    <row r="101" spans="1:3" x14ac:dyDescent="0.25">
      <c r="A101" s="52">
        <v>1979</v>
      </c>
      <c r="B101" s="53" t="s">
        <v>1136</v>
      </c>
      <c r="C101" s="54">
        <v>6</v>
      </c>
    </row>
    <row r="102" spans="1:3" x14ac:dyDescent="0.25">
      <c r="A102" s="49">
        <v>1979</v>
      </c>
      <c r="B102" s="50" t="s">
        <v>1137</v>
      </c>
      <c r="C102" s="51">
        <v>0</v>
      </c>
    </row>
    <row r="103" spans="1:3" x14ac:dyDescent="0.25">
      <c r="A103" s="52">
        <v>1979</v>
      </c>
      <c r="B103" s="53" t="s">
        <v>1138</v>
      </c>
      <c r="C103" s="54">
        <v>29.5</v>
      </c>
    </row>
    <row r="104" spans="1:3" x14ac:dyDescent="0.25">
      <c r="A104" s="49">
        <v>1979</v>
      </c>
      <c r="B104" s="50" t="s">
        <v>1139</v>
      </c>
      <c r="C104" s="51">
        <v>51.5</v>
      </c>
    </row>
    <row r="105" spans="1:3" x14ac:dyDescent="0.25">
      <c r="A105" s="52">
        <v>1979</v>
      </c>
      <c r="B105" s="53" t="s">
        <v>1140</v>
      </c>
      <c r="C105" s="54">
        <v>102.5</v>
      </c>
    </row>
    <row r="106" spans="1:3" x14ac:dyDescent="0.25">
      <c r="A106" s="49">
        <v>1979</v>
      </c>
      <c r="B106" s="50" t="s">
        <v>1141</v>
      </c>
      <c r="C106" s="51">
        <v>96</v>
      </c>
    </row>
    <row r="107" spans="1:3" x14ac:dyDescent="0.25">
      <c r="A107" s="52">
        <v>1979</v>
      </c>
      <c r="B107" s="53" t="s">
        <v>1142</v>
      </c>
      <c r="C107" s="54">
        <v>78</v>
      </c>
    </row>
    <row r="108" spans="1:3" x14ac:dyDescent="0.25">
      <c r="A108" s="49">
        <v>1979</v>
      </c>
      <c r="B108" s="50" t="s">
        <v>1143</v>
      </c>
      <c r="C108" s="51">
        <v>11.5</v>
      </c>
    </row>
    <row r="109" spans="1:3" x14ac:dyDescent="0.25">
      <c r="A109" s="52">
        <v>1979</v>
      </c>
      <c r="B109" s="53" t="s">
        <v>1144</v>
      </c>
      <c r="C109" s="54">
        <v>11.5</v>
      </c>
    </row>
    <row r="110" spans="1:3" x14ac:dyDescent="0.25">
      <c r="A110" s="49">
        <v>1979</v>
      </c>
      <c r="B110" s="50" t="s">
        <v>1145</v>
      </c>
      <c r="C110" s="51">
        <v>0</v>
      </c>
    </row>
    <row r="111" spans="1:3" x14ac:dyDescent="0.25">
      <c r="A111" s="52">
        <v>1979</v>
      </c>
      <c r="B111" s="53" t="s">
        <v>1146</v>
      </c>
      <c r="C111" s="54">
        <v>0</v>
      </c>
    </row>
    <row r="112" spans="1:3" x14ac:dyDescent="0.25">
      <c r="A112" s="49">
        <v>1980</v>
      </c>
      <c r="B112" s="50" t="s">
        <v>1136</v>
      </c>
      <c r="C112" s="51">
        <v>23</v>
      </c>
    </row>
    <row r="113" spans="1:3" x14ac:dyDescent="0.25">
      <c r="A113" s="52">
        <v>1980</v>
      </c>
      <c r="B113" s="53" t="s">
        <v>1137</v>
      </c>
      <c r="C113" s="54">
        <v>0</v>
      </c>
    </row>
    <row r="114" spans="1:3" x14ac:dyDescent="0.25">
      <c r="A114" s="49">
        <v>1980</v>
      </c>
      <c r="B114" s="50" t="s">
        <v>1138</v>
      </c>
      <c r="C114" s="51">
        <v>0</v>
      </c>
    </row>
    <row r="115" spans="1:3" x14ac:dyDescent="0.25">
      <c r="A115" s="52">
        <v>1980</v>
      </c>
      <c r="B115" s="53" t="s">
        <v>1139</v>
      </c>
      <c r="C115" s="54">
        <v>56</v>
      </c>
    </row>
    <row r="116" spans="1:3" x14ac:dyDescent="0.25">
      <c r="A116" s="49">
        <v>1980</v>
      </c>
      <c r="B116" s="50" t="s">
        <v>1140</v>
      </c>
      <c r="C116" s="51">
        <v>100</v>
      </c>
    </row>
    <row r="117" spans="1:3" x14ac:dyDescent="0.25">
      <c r="A117" s="52">
        <v>1980</v>
      </c>
      <c r="B117" s="53" t="s">
        <v>1141</v>
      </c>
      <c r="C117" s="54">
        <v>133.5</v>
      </c>
    </row>
    <row r="118" spans="1:3" x14ac:dyDescent="0.25">
      <c r="A118" s="49">
        <v>1980</v>
      </c>
      <c r="B118" s="50" t="s">
        <v>1142</v>
      </c>
      <c r="C118" s="51">
        <v>66.5</v>
      </c>
    </row>
    <row r="119" spans="1:3" x14ac:dyDescent="0.25">
      <c r="A119" s="52">
        <v>1980</v>
      </c>
      <c r="B119" s="53" t="s">
        <v>1143</v>
      </c>
      <c r="C119" s="54">
        <v>38</v>
      </c>
    </row>
    <row r="120" spans="1:3" x14ac:dyDescent="0.25">
      <c r="A120" s="49">
        <v>1980</v>
      </c>
      <c r="B120" s="50" t="s">
        <v>1144</v>
      </c>
      <c r="C120" s="51">
        <v>26.5</v>
      </c>
    </row>
    <row r="121" spans="1:3" x14ac:dyDescent="0.25">
      <c r="A121" s="52">
        <v>1980</v>
      </c>
      <c r="B121" s="53" t="s">
        <v>1145</v>
      </c>
      <c r="C121" s="54">
        <v>1</v>
      </c>
    </row>
    <row r="122" spans="1:3" x14ac:dyDescent="0.25">
      <c r="A122" s="49">
        <v>1980</v>
      </c>
      <c r="B122" s="50" t="s">
        <v>1146</v>
      </c>
      <c r="C122" s="51">
        <v>0</v>
      </c>
    </row>
    <row r="123" spans="1:3" x14ac:dyDescent="0.25">
      <c r="A123" s="52">
        <v>1981</v>
      </c>
      <c r="B123" s="53" t="s">
        <v>1136</v>
      </c>
      <c r="C123" s="54">
        <v>4</v>
      </c>
    </row>
    <row r="124" spans="1:3" x14ac:dyDescent="0.25">
      <c r="A124" s="49">
        <v>1981</v>
      </c>
      <c r="B124" s="50" t="s">
        <v>1137</v>
      </c>
      <c r="C124" s="51">
        <v>0</v>
      </c>
    </row>
    <row r="125" spans="1:3" x14ac:dyDescent="0.25">
      <c r="A125" s="52">
        <v>1981</v>
      </c>
      <c r="B125" s="53" t="s">
        <v>1138</v>
      </c>
      <c r="C125" s="54">
        <v>0</v>
      </c>
    </row>
    <row r="126" spans="1:3" x14ac:dyDescent="0.25">
      <c r="A126" s="49">
        <v>1981</v>
      </c>
      <c r="B126" s="50" t="s">
        <v>1139</v>
      </c>
      <c r="C126" s="51">
        <v>19</v>
      </c>
    </row>
    <row r="127" spans="1:3" x14ac:dyDescent="0.25">
      <c r="A127" s="52">
        <v>1981</v>
      </c>
      <c r="B127" s="53" t="s">
        <v>1140</v>
      </c>
      <c r="C127" s="54">
        <v>71.5</v>
      </c>
    </row>
    <row r="128" spans="1:3" x14ac:dyDescent="0.25">
      <c r="A128" s="49">
        <v>1981</v>
      </c>
      <c r="B128" s="50" t="s">
        <v>1141</v>
      </c>
      <c r="C128" s="51">
        <v>17.5</v>
      </c>
    </row>
    <row r="129" spans="1:3" x14ac:dyDescent="0.25">
      <c r="A129" s="52">
        <v>1981</v>
      </c>
      <c r="B129" s="53" t="s">
        <v>1142</v>
      </c>
      <c r="C129" s="54">
        <v>98</v>
      </c>
    </row>
    <row r="130" spans="1:3" x14ac:dyDescent="0.25">
      <c r="A130" s="49">
        <v>1981</v>
      </c>
      <c r="B130" s="50" t="s">
        <v>1143</v>
      </c>
      <c r="C130" s="51">
        <v>15</v>
      </c>
    </row>
    <row r="131" spans="1:3" x14ac:dyDescent="0.25">
      <c r="A131" s="52">
        <v>1981</v>
      </c>
      <c r="B131" s="53" t="s">
        <v>1144</v>
      </c>
      <c r="C131" s="54">
        <v>5</v>
      </c>
    </row>
    <row r="132" spans="1:3" x14ac:dyDescent="0.25">
      <c r="A132" s="49">
        <v>1981</v>
      </c>
      <c r="B132" s="50" t="s">
        <v>1145</v>
      </c>
      <c r="C132" s="51">
        <v>0</v>
      </c>
    </row>
    <row r="133" spans="1:3" x14ac:dyDescent="0.25">
      <c r="A133" s="52">
        <v>1981</v>
      </c>
      <c r="B133" s="53" t="s">
        <v>1146</v>
      </c>
      <c r="C133" s="54">
        <v>0</v>
      </c>
    </row>
    <row r="134" spans="1:3" x14ac:dyDescent="0.25">
      <c r="A134" s="49">
        <v>1982</v>
      </c>
      <c r="B134" s="50" t="s">
        <v>1136</v>
      </c>
      <c r="C134" s="51">
        <v>0</v>
      </c>
    </row>
    <row r="135" spans="1:3" x14ac:dyDescent="0.25">
      <c r="A135" s="52">
        <v>1982</v>
      </c>
      <c r="B135" s="53" t="s">
        <v>1137</v>
      </c>
      <c r="C135" s="54">
        <v>0</v>
      </c>
    </row>
    <row r="136" spans="1:3" x14ac:dyDescent="0.25">
      <c r="A136" s="49">
        <v>1982</v>
      </c>
      <c r="B136" s="50" t="s">
        <v>1138</v>
      </c>
      <c r="C136" s="51">
        <v>94</v>
      </c>
    </row>
    <row r="137" spans="1:3" x14ac:dyDescent="0.25">
      <c r="A137" s="52">
        <v>1982</v>
      </c>
      <c r="B137" s="53" t="s">
        <v>1139</v>
      </c>
      <c r="C137" s="54">
        <v>29.5</v>
      </c>
    </row>
    <row r="138" spans="1:3" x14ac:dyDescent="0.25">
      <c r="A138" s="49">
        <v>1982</v>
      </c>
      <c r="B138" s="50" t="s">
        <v>1140</v>
      </c>
      <c r="C138" s="51">
        <v>130.5</v>
      </c>
    </row>
    <row r="139" spans="1:3" x14ac:dyDescent="0.25">
      <c r="A139" s="52">
        <v>1982</v>
      </c>
      <c r="B139" s="53" t="s">
        <v>1141</v>
      </c>
      <c r="C139" s="54">
        <v>28.5</v>
      </c>
    </row>
    <row r="140" spans="1:3" x14ac:dyDescent="0.25">
      <c r="A140" s="49">
        <v>1982</v>
      </c>
      <c r="B140" s="50" t="s">
        <v>1142</v>
      </c>
      <c r="C140" s="51">
        <v>139</v>
      </c>
    </row>
    <row r="141" spans="1:3" x14ac:dyDescent="0.25">
      <c r="A141" s="52">
        <v>1982</v>
      </c>
      <c r="B141" s="53" t="s">
        <v>1143</v>
      </c>
      <c r="C141" s="54">
        <v>74.5</v>
      </c>
    </row>
    <row r="142" spans="1:3" x14ac:dyDescent="0.25">
      <c r="A142" s="49">
        <v>1982</v>
      </c>
      <c r="B142" s="50" t="s">
        <v>1144</v>
      </c>
      <c r="C142" s="51">
        <v>6.5</v>
      </c>
    </row>
    <row r="143" spans="1:3" x14ac:dyDescent="0.25">
      <c r="A143" s="52">
        <v>1982</v>
      </c>
      <c r="B143" s="53" t="s">
        <v>1145</v>
      </c>
      <c r="C143" s="54">
        <v>0</v>
      </c>
    </row>
    <row r="144" spans="1:3" x14ac:dyDescent="0.25">
      <c r="A144" s="49">
        <v>1982</v>
      </c>
      <c r="B144" s="50" t="s">
        <v>1146</v>
      </c>
      <c r="C144" s="51">
        <v>0</v>
      </c>
    </row>
    <row r="145" spans="1:3" x14ac:dyDescent="0.25">
      <c r="A145" s="52">
        <v>1983</v>
      </c>
      <c r="B145" s="53" t="s">
        <v>1136</v>
      </c>
      <c r="C145" s="54">
        <v>13</v>
      </c>
    </row>
    <row r="146" spans="1:3" x14ac:dyDescent="0.25">
      <c r="A146" s="49">
        <v>1983</v>
      </c>
      <c r="B146" s="50" t="s">
        <v>1137</v>
      </c>
      <c r="C146" s="51">
        <v>0</v>
      </c>
    </row>
    <row r="147" spans="1:3" x14ac:dyDescent="0.25">
      <c r="A147" s="52">
        <v>1983</v>
      </c>
      <c r="B147" s="53" t="s">
        <v>1138</v>
      </c>
      <c r="C147" s="54">
        <v>42</v>
      </c>
    </row>
    <row r="148" spans="1:3" x14ac:dyDescent="0.25">
      <c r="A148" s="49">
        <v>1983</v>
      </c>
      <c r="B148" s="50" t="s">
        <v>1139</v>
      </c>
      <c r="C148" s="51">
        <v>105.5</v>
      </c>
    </row>
    <row r="149" spans="1:3" x14ac:dyDescent="0.25">
      <c r="A149" s="52">
        <v>1983</v>
      </c>
      <c r="B149" s="53" t="s">
        <v>1140</v>
      </c>
      <c r="C149" s="54">
        <v>118.5</v>
      </c>
    </row>
    <row r="150" spans="1:3" x14ac:dyDescent="0.25">
      <c r="A150" s="49">
        <v>1983</v>
      </c>
      <c r="B150" s="50" t="s">
        <v>1141</v>
      </c>
      <c r="C150" s="51">
        <v>97.7</v>
      </c>
    </row>
    <row r="151" spans="1:3" x14ac:dyDescent="0.25">
      <c r="A151" s="52">
        <v>1983</v>
      </c>
      <c r="B151" s="53" t="s">
        <v>1142</v>
      </c>
      <c r="C151" s="54">
        <v>112.3</v>
      </c>
    </row>
    <row r="152" spans="1:3" x14ac:dyDescent="0.25">
      <c r="A152" s="49">
        <v>1983</v>
      </c>
      <c r="B152" s="50" t="s">
        <v>1143</v>
      </c>
      <c r="C152" s="51">
        <v>52</v>
      </c>
    </row>
    <row r="153" spans="1:3" x14ac:dyDescent="0.25">
      <c r="A153" s="52">
        <v>1983</v>
      </c>
      <c r="B153" s="53" t="s">
        <v>1144</v>
      </c>
      <c r="C153" s="54">
        <v>5.3</v>
      </c>
    </row>
    <row r="154" spans="1:3" x14ac:dyDescent="0.25">
      <c r="A154" s="49">
        <v>1983</v>
      </c>
      <c r="B154" s="50" t="s">
        <v>1145</v>
      </c>
      <c r="C154" s="51">
        <v>0</v>
      </c>
    </row>
    <row r="155" spans="1:3" x14ac:dyDescent="0.25">
      <c r="A155" s="52">
        <v>1983</v>
      </c>
      <c r="B155" s="53" t="s">
        <v>1146</v>
      </c>
      <c r="C155" s="54">
        <v>0</v>
      </c>
    </row>
    <row r="156" spans="1:3" x14ac:dyDescent="0.25">
      <c r="A156" s="49">
        <v>1984</v>
      </c>
      <c r="B156" s="50" t="s">
        <v>1136</v>
      </c>
      <c r="C156" s="51">
        <v>19</v>
      </c>
    </row>
    <row r="157" spans="1:3" x14ac:dyDescent="0.25">
      <c r="A157" s="52">
        <v>1984</v>
      </c>
      <c r="B157" s="53" t="s">
        <v>1137</v>
      </c>
      <c r="C157" s="54">
        <v>0</v>
      </c>
    </row>
    <row r="158" spans="1:3" x14ac:dyDescent="0.25">
      <c r="A158" s="49">
        <v>1984</v>
      </c>
      <c r="B158" s="50" t="s">
        <v>1138</v>
      </c>
      <c r="C158" s="51">
        <v>60.4</v>
      </c>
    </row>
    <row r="159" spans="1:3" x14ac:dyDescent="0.25">
      <c r="A159" s="52">
        <v>1984</v>
      </c>
      <c r="B159" s="53" t="s">
        <v>1139</v>
      </c>
      <c r="C159" s="54">
        <v>101.6</v>
      </c>
    </row>
    <row r="160" spans="1:3" x14ac:dyDescent="0.25">
      <c r="A160" s="49">
        <v>1984</v>
      </c>
      <c r="B160" s="50" t="s">
        <v>1140</v>
      </c>
      <c r="C160" s="51">
        <v>7.3</v>
      </c>
    </row>
    <row r="161" spans="1:3" x14ac:dyDescent="0.25">
      <c r="A161" s="52">
        <v>1984</v>
      </c>
      <c r="B161" s="53" t="s">
        <v>1141</v>
      </c>
      <c r="C161" s="54">
        <v>32.200000000000003</v>
      </c>
    </row>
    <row r="162" spans="1:3" x14ac:dyDescent="0.25">
      <c r="A162" s="49">
        <v>1984</v>
      </c>
      <c r="B162" s="50" t="s">
        <v>1142</v>
      </c>
      <c r="C162" s="51">
        <v>21.8</v>
      </c>
    </row>
    <row r="163" spans="1:3" x14ac:dyDescent="0.25">
      <c r="A163" s="52">
        <v>1984</v>
      </c>
      <c r="B163" s="53" t="s">
        <v>1143</v>
      </c>
      <c r="C163" s="54">
        <v>28.4</v>
      </c>
    </row>
    <row r="164" spans="1:3" x14ac:dyDescent="0.25">
      <c r="A164" s="49">
        <v>1984</v>
      </c>
      <c r="B164" s="50" t="s">
        <v>1144</v>
      </c>
      <c r="C164" s="51">
        <v>2.6</v>
      </c>
    </row>
    <row r="165" spans="1:3" x14ac:dyDescent="0.25">
      <c r="A165" s="52">
        <v>1984</v>
      </c>
      <c r="B165" s="53" t="s">
        <v>1145</v>
      </c>
      <c r="C165" s="54">
        <v>0</v>
      </c>
    </row>
    <row r="166" spans="1:3" x14ac:dyDescent="0.25">
      <c r="A166" s="49">
        <v>1984</v>
      </c>
      <c r="B166" s="50" t="s">
        <v>1146</v>
      </c>
      <c r="C166" s="51">
        <v>0</v>
      </c>
    </row>
    <row r="167" spans="1:3" x14ac:dyDescent="0.25">
      <c r="A167" s="52">
        <v>1985</v>
      </c>
      <c r="B167" s="53" t="s">
        <v>1136</v>
      </c>
      <c r="C167" s="54">
        <v>6</v>
      </c>
    </row>
    <row r="168" spans="1:3" x14ac:dyDescent="0.25">
      <c r="A168" s="49">
        <v>1985</v>
      </c>
      <c r="B168" s="50" t="s">
        <v>1137</v>
      </c>
      <c r="C168" s="51">
        <v>0</v>
      </c>
    </row>
    <row r="169" spans="1:3" x14ac:dyDescent="0.25">
      <c r="A169" s="52">
        <v>1985</v>
      </c>
      <c r="B169" s="53" t="s">
        <v>1138</v>
      </c>
      <c r="C169" s="54">
        <v>51.5</v>
      </c>
    </row>
    <row r="170" spans="1:3" x14ac:dyDescent="0.25">
      <c r="A170" s="49">
        <v>1985</v>
      </c>
      <c r="B170" s="50" t="s">
        <v>1139</v>
      </c>
      <c r="C170" s="51">
        <v>43.1</v>
      </c>
    </row>
    <row r="171" spans="1:3" x14ac:dyDescent="0.25">
      <c r="A171" s="52">
        <v>1985</v>
      </c>
      <c r="B171" s="53" t="s">
        <v>1140</v>
      </c>
      <c r="C171" s="54">
        <v>25.6</v>
      </c>
    </row>
    <row r="172" spans="1:3" x14ac:dyDescent="0.25">
      <c r="A172" s="49">
        <v>1985</v>
      </c>
      <c r="B172" s="50" t="s">
        <v>1141</v>
      </c>
      <c r="C172" s="51">
        <v>45</v>
      </c>
    </row>
    <row r="173" spans="1:3" x14ac:dyDescent="0.25">
      <c r="A173" s="52">
        <v>1985</v>
      </c>
      <c r="B173" s="53" t="s">
        <v>1142</v>
      </c>
      <c r="C173" s="54">
        <v>65.599999999999994</v>
      </c>
    </row>
    <row r="174" spans="1:3" x14ac:dyDescent="0.25">
      <c r="A174" s="49">
        <v>1985</v>
      </c>
      <c r="B174" s="50" t="s">
        <v>1143</v>
      </c>
      <c r="C174" s="51">
        <v>0</v>
      </c>
    </row>
    <row r="175" spans="1:3" x14ac:dyDescent="0.25">
      <c r="A175" s="52">
        <v>1985</v>
      </c>
      <c r="B175" s="53" t="s">
        <v>1144</v>
      </c>
      <c r="C175" s="54">
        <v>0</v>
      </c>
    </row>
    <row r="176" spans="1:3" x14ac:dyDescent="0.25">
      <c r="A176" s="49">
        <v>1985</v>
      </c>
      <c r="B176" s="50" t="s">
        <v>1145</v>
      </c>
      <c r="C176" s="51">
        <v>0</v>
      </c>
    </row>
    <row r="177" spans="1:3" x14ac:dyDescent="0.25">
      <c r="A177" s="52">
        <v>1985</v>
      </c>
      <c r="B177" s="53" t="s">
        <v>1146</v>
      </c>
      <c r="C177" s="54">
        <v>0</v>
      </c>
    </row>
    <row r="178" spans="1:3" x14ac:dyDescent="0.25">
      <c r="A178" s="49">
        <v>1986</v>
      </c>
      <c r="B178" s="50" t="s">
        <v>1136</v>
      </c>
      <c r="C178" s="51">
        <v>0</v>
      </c>
    </row>
    <row r="179" spans="1:3" x14ac:dyDescent="0.25">
      <c r="A179" s="52">
        <v>1986</v>
      </c>
      <c r="B179" s="53" t="s">
        <v>1137</v>
      </c>
      <c r="C179" s="54">
        <v>0</v>
      </c>
    </row>
    <row r="180" spans="1:3" x14ac:dyDescent="0.25">
      <c r="A180" s="49">
        <v>1986</v>
      </c>
      <c r="B180" s="50" t="s">
        <v>1138</v>
      </c>
      <c r="C180" s="51">
        <v>94.2</v>
      </c>
    </row>
    <row r="181" spans="1:3" x14ac:dyDescent="0.25">
      <c r="A181" s="52">
        <v>1986</v>
      </c>
      <c r="B181" s="53" t="s">
        <v>1139</v>
      </c>
      <c r="C181" s="54">
        <v>45.1</v>
      </c>
    </row>
    <row r="182" spans="1:3" x14ac:dyDescent="0.25">
      <c r="A182" s="49">
        <v>1986</v>
      </c>
      <c r="B182" s="50" t="s">
        <v>1140</v>
      </c>
      <c r="C182" s="51">
        <v>35.799999999999997</v>
      </c>
    </row>
    <row r="183" spans="1:3" x14ac:dyDescent="0.25">
      <c r="A183" s="52">
        <v>1986</v>
      </c>
      <c r="B183" s="53" t="s">
        <v>1141</v>
      </c>
      <c r="C183" s="54">
        <v>168.8</v>
      </c>
    </row>
    <row r="184" spans="1:3" x14ac:dyDescent="0.25">
      <c r="A184" s="49">
        <v>1986</v>
      </c>
      <c r="B184" s="50" t="s">
        <v>1142</v>
      </c>
      <c r="C184" s="51">
        <v>69.400000000000006</v>
      </c>
    </row>
    <row r="185" spans="1:3" x14ac:dyDescent="0.25">
      <c r="A185" s="52">
        <v>1986</v>
      </c>
      <c r="B185" s="53" t="s">
        <v>1143</v>
      </c>
      <c r="C185" s="54">
        <v>15.3</v>
      </c>
    </row>
    <row r="186" spans="1:3" x14ac:dyDescent="0.25">
      <c r="A186" s="49">
        <v>1986</v>
      </c>
      <c r="B186" s="50" t="s">
        <v>1144</v>
      </c>
      <c r="C186" s="51">
        <v>5</v>
      </c>
    </row>
    <row r="187" spans="1:3" x14ac:dyDescent="0.25">
      <c r="A187" s="52">
        <v>1986</v>
      </c>
      <c r="B187" s="53" t="s">
        <v>1145</v>
      </c>
      <c r="C187" s="54">
        <v>0</v>
      </c>
    </row>
    <row r="188" spans="1:3" x14ac:dyDescent="0.25">
      <c r="A188" s="49">
        <v>1986</v>
      </c>
      <c r="B188" s="50" t="s">
        <v>1146</v>
      </c>
      <c r="C188" s="51">
        <v>0</v>
      </c>
    </row>
    <row r="189" spans="1:3" x14ac:dyDescent="0.25">
      <c r="A189" s="52">
        <v>1987</v>
      </c>
      <c r="B189" s="53" t="s">
        <v>1136</v>
      </c>
      <c r="C189" s="54">
        <v>5</v>
      </c>
    </row>
    <row r="190" spans="1:3" x14ac:dyDescent="0.25">
      <c r="A190" s="49">
        <v>1987</v>
      </c>
      <c r="B190" s="50" t="s">
        <v>1137</v>
      </c>
      <c r="C190" s="51">
        <v>0</v>
      </c>
    </row>
    <row r="191" spans="1:3" x14ac:dyDescent="0.25">
      <c r="A191" s="52">
        <v>1987</v>
      </c>
      <c r="B191" s="53" t="s">
        <v>1138</v>
      </c>
      <c r="C191" s="54">
        <v>0</v>
      </c>
    </row>
    <row r="192" spans="1:3" x14ac:dyDescent="0.25">
      <c r="A192" s="49">
        <v>1987</v>
      </c>
      <c r="B192" s="50" t="s">
        <v>1139</v>
      </c>
      <c r="C192" s="51">
        <v>0</v>
      </c>
    </row>
    <row r="193" spans="1:3" x14ac:dyDescent="0.25">
      <c r="A193" s="52">
        <v>1987</v>
      </c>
      <c r="B193" s="53" t="s">
        <v>1140</v>
      </c>
      <c r="C193" s="54">
        <v>54.7</v>
      </c>
    </row>
    <row r="194" spans="1:3" x14ac:dyDescent="0.25">
      <c r="A194" s="49">
        <v>1987</v>
      </c>
      <c r="B194" s="50" t="s">
        <v>1141</v>
      </c>
      <c r="C194" s="51">
        <v>69.900000000000006</v>
      </c>
    </row>
    <row r="195" spans="1:3" x14ac:dyDescent="0.25">
      <c r="A195" s="52">
        <v>1987</v>
      </c>
      <c r="B195" s="53" t="s">
        <v>1142</v>
      </c>
      <c r="C195" s="54">
        <v>58</v>
      </c>
    </row>
    <row r="196" spans="1:3" x14ac:dyDescent="0.25">
      <c r="A196" s="49">
        <v>1987</v>
      </c>
      <c r="B196" s="50" t="s">
        <v>1143</v>
      </c>
      <c r="C196" s="51">
        <v>8.1999999999999993</v>
      </c>
    </row>
    <row r="197" spans="1:3" x14ac:dyDescent="0.25">
      <c r="A197" s="52">
        <v>1987</v>
      </c>
      <c r="B197" s="53" t="s">
        <v>1144</v>
      </c>
      <c r="C197" s="54">
        <v>0</v>
      </c>
    </row>
    <row r="198" spans="1:3" x14ac:dyDescent="0.25">
      <c r="A198" s="49">
        <v>1987</v>
      </c>
      <c r="B198" s="50" t="s">
        <v>1145</v>
      </c>
      <c r="C198" s="51">
        <v>0</v>
      </c>
    </row>
    <row r="199" spans="1:3" x14ac:dyDescent="0.25">
      <c r="A199" s="52">
        <v>1987</v>
      </c>
      <c r="B199" s="53" t="s">
        <v>1146</v>
      </c>
      <c r="C199" s="54">
        <v>0</v>
      </c>
    </row>
    <row r="200" spans="1:3" x14ac:dyDescent="0.25">
      <c r="A200" s="49">
        <v>1988</v>
      </c>
      <c r="B200" s="50" t="s">
        <v>1136</v>
      </c>
      <c r="C200" s="51">
        <v>0</v>
      </c>
    </row>
    <row r="201" spans="1:3" x14ac:dyDescent="0.25">
      <c r="A201" s="52">
        <v>1988</v>
      </c>
      <c r="B201" s="53" t="s">
        <v>1137</v>
      </c>
      <c r="C201" s="54">
        <v>0</v>
      </c>
    </row>
    <row r="202" spans="1:3" x14ac:dyDescent="0.25">
      <c r="A202" s="49">
        <v>1988</v>
      </c>
      <c r="B202" s="50" t="s">
        <v>1138</v>
      </c>
      <c r="C202" s="51">
        <v>27</v>
      </c>
    </row>
    <row r="203" spans="1:3" x14ac:dyDescent="0.25">
      <c r="A203" s="52">
        <v>1988</v>
      </c>
      <c r="B203" s="53" t="s">
        <v>1139</v>
      </c>
      <c r="C203" s="54">
        <v>66.099999999999994</v>
      </c>
    </row>
    <row r="204" spans="1:3" x14ac:dyDescent="0.25">
      <c r="A204" s="49">
        <v>1988</v>
      </c>
      <c r="B204" s="50" t="s">
        <v>1140</v>
      </c>
      <c r="C204" s="51">
        <v>76.7</v>
      </c>
    </row>
    <row r="205" spans="1:3" x14ac:dyDescent="0.25">
      <c r="A205" s="52">
        <v>1988</v>
      </c>
      <c r="B205" s="53" t="s">
        <v>1141</v>
      </c>
      <c r="C205" s="54">
        <v>9.3000000000000007</v>
      </c>
    </row>
    <row r="206" spans="1:3" x14ac:dyDescent="0.25">
      <c r="A206" s="49">
        <v>1988</v>
      </c>
      <c r="B206" s="50" t="s">
        <v>1142</v>
      </c>
      <c r="C206" s="51">
        <v>11.1</v>
      </c>
    </row>
    <row r="207" spans="1:3" x14ac:dyDescent="0.25">
      <c r="A207" s="52">
        <v>1988</v>
      </c>
      <c r="B207" s="53" t="s">
        <v>1143</v>
      </c>
      <c r="C207" s="54">
        <v>33.1</v>
      </c>
    </row>
    <row r="208" spans="1:3" x14ac:dyDescent="0.25">
      <c r="A208" s="49">
        <v>1988</v>
      </c>
      <c r="B208" s="50" t="s">
        <v>1144</v>
      </c>
      <c r="C208" s="51">
        <v>6.7</v>
      </c>
    </row>
    <row r="209" spans="1:3" x14ac:dyDescent="0.25">
      <c r="A209" s="52">
        <v>1988</v>
      </c>
      <c r="B209" s="53" t="s">
        <v>1145</v>
      </c>
      <c r="C209" s="54">
        <v>0</v>
      </c>
    </row>
    <row r="210" spans="1:3" x14ac:dyDescent="0.25">
      <c r="A210" s="49">
        <v>1988</v>
      </c>
      <c r="B210" s="50" t="s">
        <v>1146</v>
      </c>
      <c r="C210" s="51">
        <v>0</v>
      </c>
    </row>
    <row r="211" spans="1:3" x14ac:dyDescent="0.25">
      <c r="A211" s="52">
        <v>1989</v>
      </c>
      <c r="B211" s="53" t="s">
        <v>1136</v>
      </c>
      <c r="C211" s="54">
        <v>0</v>
      </c>
    </row>
    <row r="212" spans="1:3" x14ac:dyDescent="0.25">
      <c r="A212" s="49">
        <v>1989</v>
      </c>
      <c r="B212" s="50" t="s">
        <v>1137</v>
      </c>
      <c r="C212" s="51">
        <v>0</v>
      </c>
    </row>
    <row r="213" spans="1:3" x14ac:dyDescent="0.25">
      <c r="A213" s="52">
        <v>1989</v>
      </c>
      <c r="B213" s="53" t="s">
        <v>1138</v>
      </c>
      <c r="C213" s="54">
        <v>34.200000000000003</v>
      </c>
    </row>
    <row r="214" spans="1:3" x14ac:dyDescent="0.25">
      <c r="A214" s="49">
        <v>1989</v>
      </c>
      <c r="B214" s="50" t="s">
        <v>1139</v>
      </c>
      <c r="C214" s="51">
        <v>74.7</v>
      </c>
    </row>
    <row r="215" spans="1:3" x14ac:dyDescent="0.25">
      <c r="A215" s="52">
        <v>1989</v>
      </c>
      <c r="B215" s="53" t="s">
        <v>1140</v>
      </c>
      <c r="C215" s="54">
        <v>10.199999999999999</v>
      </c>
    </row>
    <row r="216" spans="1:3" x14ac:dyDescent="0.25">
      <c r="A216" s="49">
        <v>1989</v>
      </c>
      <c r="B216" s="50" t="s">
        <v>1141</v>
      </c>
      <c r="C216" s="51">
        <v>35.799999999999997</v>
      </c>
    </row>
    <row r="217" spans="1:3" x14ac:dyDescent="0.25">
      <c r="A217" s="52">
        <v>1989</v>
      </c>
      <c r="B217" s="53" t="s">
        <v>1142</v>
      </c>
      <c r="C217" s="54">
        <v>67</v>
      </c>
    </row>
    <row r="218" spans="1:3" x14ac:dyDescent="0.25">
      <c r="A218" s="49">
        <v>1989</v>
      </c>
      <c r="B218" s="50" t="s">
        <v>1143</v>
      </c>
      <c r="C218" s="51">
        <v>12.7</v>
      </c>
    </row>
    <row r="219" spans="1:3" x14ac:dyDescent="0.25">
      <c r="A219" s="52">
        <v>1989</v>
      </c>
      <c r="B219" s="53" t="s">
        <v>1144</v>
      </c>
      <c r="C219" s="54">
        <v>16.8</v>
      </c>
    </row>
    <row r="220" spans="1:3" x14ac:dyDescent="0.25">
      <c r="A220" s="49">
        <v>1989</v>
      </c>
      <c r="B220" s="50" t="s">
        <v>1145</v>
      </c>
      <c r="C220" s="51">
        <v>0</v>
      </c>
    </row>
    <row r="221" spans="1:3" x14ac:dyDescent="0.25">
      <c r="A221" s="52">
        <v>1989</v>
      </c>
      <c r="B221" s="53" t="s">
        <v>1146</v>
      </c>
      <c r="C221" s="54">
        <v>0</v>
      </c>
    </row>
    <row r="222" spans="1:3" x14ac:dyDescent="0.25">
      <c r="A222" s="49">
        <v>1990</v>
      </c>
      <c r="B222" s="50" t="s">
        <v>1136</v>
      </c>
      <c r="C222" s="51">
        <v>0</v>
      </c>
    </row>
    <row r="223" spans="1:3" x14ac:dyDescent="0.25">
      <c r="A223" s="52">
        <v>1990</v>
      </c>
      <c r="B223" s="53" t="s">
        <v>1137</v>
      </c>
      <c r="C223" s="54">
        <v>16</v>
      </c>
    </row>
    <row r="224" spans="1:3" x14ac:dyDescent="0.25">
      <c r="A224" s="49">
        <v>1990</v>
      </c>
      <c r="B224" s="50" t="s">
        <v>1138</v>
      </c>
      <c r="C224" s="51">
        <v>17.899999999999999</v>
      </c>
    </row>
    <row r="225" spans="1:3" x14ac:dyDescent="0.25">
      <c r="A225" s="52">
        <v>1990</v>
      </c>
      <c r="B225" s="53" t="s">
        <v>1139</v>
      </c>
      <c r="C225" s="54">
        <v>2</v>
      </c>
    </row>
    <row r="226" spans="1:3" x14ac:dyDescent="0.25">
      <c r="A226" s="49">
        <v>1990</v>
      </c>
      <c r="B226" s="50" t="s">
        <v>1140</v>
      </c>
      <c r="C226" s="51">
        <v>62.5</v>
      </c>
    </row>
    <row r="227" spans="1:3" x14ac:dyDescent="0.25">
      <c r="A227" s="52">
        <v>1990</v>
      </c>
      <c r="B227" s="53" t="s">
        <v>1141</v>
      </c>
      <c r="C227" s="54">
        <v>71.8</v>
      </c>
    </row>
    <row r="228" spans="1:3" x14ac:dyDescent="0.25">
      <c r="A228" s="49">
        <v>1990</v>
      </c>
      <c r="B228" s="50" t="s">
        <v>1142</v>
      </c>
      <c r="C228" s="51">
        <v>23</v>
      </c>
    </row>
    <row r="229" spans="1:3" x14ac:dyDescent="0.25">
      <c r="A229" s="52">
        <v>1990</v>
      </c>
      <c r="B229" s="53" t="s">
        <v>1143</v>
      </c>
      <c r="C229" s="54">
        <v>17.100000000000001</v>
      </c>
    </row>
    <row r="230" spans="1:3" x14ac:dyDescent="0.25">
      <c r="A230" s="49">
        <v>1990</v>
      </c>
      <c r="B230" s="50" t="s">
        <v>1144</v>
      </c>
      <c r="C230" s="51">
        <v>4</v>
      </c>
    </row>
    <row r="231" spans="1:3" x14ac:dyDescent="0.25">
      <c r="A231" s="52">
        <v>1990</v>
      </c>
      <c r="B231" s="53" t="s">
        <v>1145</v>
      </c>
      <c r="C231" s="54">
        <v>0</v>
      </c>
    </row>
    <row r="232" spans="1:3" x14ac:dyDescent="0.25">
      <c r="A232" s="49">
        <v>1990</v>
      </c>
      <c r="B232" s="50" t="s">
        <v>1146</v>
      </c>
      <c r="C232" s="51">
        <v>0</v>
      </c>
    </row>
    <row r="233" spans="1:3" x14ac:dyDescent="0.25">
      <c r="A233" s="52">
        <v>1991</v>
      </c>
      <c r="B233" s="53" t="s">
        <v>1136</v>
      </c>
      <c r="C233" s="54">
        <v>0</v>
      </c>
    </row>
    <row r="234" spans="1:3" x14ac:dyDescent="0.25">
      <c r="A234" s="49">
        <v>1991</v>
      </c>
      <c r="B234" s="50" t="s">
        <v>1137</v>
      </c>
      <c r="C234" s="51">
        <v>0</v>
      </c>
    </row>
    <row r="235" spans="1:3" x14ac:dyDescent="0.25">
      <c r="A235" s="52">
        <v>1991</v>
      </c>
      <c r="B235" s="53" t="s">
        <v>1138</v>
      </c>
      <c r="C235" s="54">
        <v>6.8</v>
      </c>
    </row>
    <row r="236" spans="1:3" x14ac:dyDescent="0.25">
      <c r="A236" s="49">
        <v>1991</v>
      </c>
      <c r="B236" s="50" t="s">
        <v>1139</v>
      </c>
      <c r="C236" s="51">
        <v>27.8</v>
      </c>
    </row>
    <row r="237" spans="1:3" x14ac:dyDescent="0.25">
      <c r="A237" s="52">
        <v>1991</v>
      </c>
      <c r="B237" s="53" t="s">
        <v>1140</v>
      </c>
      <c r="C237" s="54">
        <v>11.4</v>
      </c>
    </row>
    <row r="238" spans="1:3" x14ac:dyDescent="0.25">
      <c r="A238" s="49">
        <v>1991</v>
      </c>
      <c r="B238" s="50" t="s">
        <v>1141</v>
      </c>
      <c r="C238" s="51">
        <v>6.3</v>
      </c>
    </row>
    <row r="239" spans="1:3" x14ac:dyDescent="0.25">
      <c r="A239" s="52">
        <v>1991</v>
      </c>
      <c r="B239" s="53" t="s">
        <v>1142</v>
      </c>
      <c r="C239" s="54">
        <v>176</v>
      </c>
    </row>
    <row r="240" spans="1:3" x14ac:dyDescent="0.25">
      <c r="A240" s="49">
        <v>1991</v>
      </c>
      <c r="B240" s="50" t="s">
        <v>1143</v>
      </c>
      <c r="C240" s="51">
        <v>5.9</v>
      </c>
    </row>
    <row r="241" spans="1:3" x14ac:dyDescent="0.25">
      <c r="A241" s="52">
        <v>1991</v>
      </c>
      <c r="B241" s="53" t="s">
        <v>1144</v>
      </c>
      <c r="C241" s="54">
        <v>7.8</v>
      </c>
    </row>
    <row r="242" spans="1:3" x14ac:dyDescent="0.25">
      <c r="A242" s="49">
        <v>1991</v>
      </c>
      <c r="B242" s="50" t="s">
        <v>1145</v>
      </c>
      <c r="C242" s="51">
        <v>0</v>
      </c>
    </row>
    <row r="243" spans="1:3" x14ac:dyDescent="0.25">
      <c r="A243" s="52">
        <v>1991</v>
      </c>
      <c r="B243" s="53" t="s">
        <v>1146</v>
      </c>
      <c r="C243" s="54">
        <v>0</v>
      </c>
    </row>
    <row r="244" spans="1:3" x14ac:dyDescent="0.25">
      <c r="A244" s="49">
        <v>1992</v>
      </c>
      <c r="B244" s="50" t="s">
        <v>1136</v>
      </c>
      <c r="C244" s="51">
        <v>17</v>
      </c>
    </row>
    <row r="245" spans="1:3" x14ac:dyDescent="0.25">
      <c r="A245" s="52">
        <v>1992</v>
      </c>
      <c r="B245" s="53" t="s">
        <v>1137</v>
      </c>
      <c r="C245" s="54">
        <v>0</v>
      </c>
    </row>
    <row r="246" spans="1:3" x14ac:dyDescent="0.25">
      <c r="A246" s="49">
        <v>1992</v>
      </c>
      <c r="B246" s="50" t="s">
        <v>1138</v>
      </c>
      <c r="C246" s="51">
        <v>24.2</v>
      </c>
    </row>
    <row r="247" spans="1:3" x14ac:dyDescent="0.25">
      <c r="A247" s="52">
        <v>1992</v>
      </c>
      <c r="B247" s="53" t="s">
        <v>1139</v>
      </c>
      <c r="C247" s="54">
        <v>45.1</v>
      </c>
    </row>
    <row r="248" spans="1:3" x14ac:dyDescent="0.25">
      <c r="A248" s="49">
        <v>1992</v>
      </c>
      <c r="B248" s="50" t="s">
        <v>1140</v>
      </c>
      <c r="C248" s="51">
        <v>16.7</v>
      </c>
    </row>
    <row r="249" spans="1:3" x14ac:dyDescent="0.25">
      <c r="A249" s="52">
        <v>1992</v>
      </c>
      <c r="B249" s="53" t="s">
        <v>1141</v>
      </c>
      <c r="C249" s="54">
        <v>94.9</v>
      </c>
    </row>
    <row r="250" spans="1:3" x14ac:dyDescent="0.25">
      <c r="A250" s="49">
        <v>1992</v>
      </c>
      <c r="B250" s="50" t="s">
        <v>1142</v>
      </c>
      <c r="C250" s="51">
        <v>24</v>
      </c>
    </row>
    <row r="251" spans="1:3" x14ac:dyDescent="0.25">
      <c r="A251" s="52">
        <v>1992</v>
      </c>
      <c r="B251" s="53" t="s">
        <v>1143</v>
      </c>
      <c r="C251" s="54">
        <v>4.0999999999999996</v>
      </c>
    </row>
    <row r="252" spans="1:3" x14ac:dyDescent="0.25">
      <c r="A252" s="49">
        <v>1992</v>
      </c>
      <c r="B252" s="50" t="s">
        <v>1144</v>
      </c>
      <c r="C252" s="51">
        <v>0</v>
      </c>
    </row>
    <row r="253" spans="1:3" x14ac:dyDescent="0.25">
      <c r="A253" s="52">
        <v>1992</v>
      </c>
      <c r="B253" s="53" t="s">
        <v>1145</v>
      </c>
      <c r="C253" s="54">
        <v>0</v>
      </c>
    </row>
    <row r="254" spans="1:3" x14ac:dyDescent="0.25">
      <c r="A254" s="49">
        <v>1992</v>
      </c>
      <c r="B254" s="50" t="s">
        <v>1146</v>
      </c>
      <c r="C254" s="51">
        <v>0</v>
      </c>
    </row>
    <row r="255" spans="1:3" x14ac:dyDescent="0.25">
      <c r="A255" s="52">
        <v>1993</v>
      </c>
      <c r="B255" s="53" t="s">
        <v>1136</v>
      </c>
      <c r="C255" s="54">
        <v>0</v>
      </c>
    </row>
    <row r="256" spans="1:3" x14ac:dyDescent="0.25">
      <c r="A256" s="49">
        <v>1993</v>
      </c>
      <c r="B256" s="50" t="s">
        <v>1137</v>
      </c>
      <c r="C256" s="51">
        <v>23.5</v>
      </c>
    </row>
    <row r="257" spans="1:3" x14ac:dyDescent="0.25">
      <c r="A257" s="52">
        <v>1993</v>
      </c>
      <c r="B257" s="53" t="s">
        <v>1138</v>
      </c>
      <c r="C257" s="54">
        <v>0.5</v>
      </c>
    </row>
    <row r="258" spans="1:3" x14ac:dyDescent="0.25">
      <c r="A258" s="49">
        <v>1993</v>
      </c>
      <c r="B258" s="50" t="s">
        <v>1139</v>
      </c>
      <c r="C258" s="51">
        <v>102.1</v>
      </c>
    </row>
    <row r="259" spans="1:3" x14ac:dyDescent="0.25">
      <c r="A259" s="52">
        <v>1993</v>
      </c>
      <c r="B259" s="53" t="s">
        <v>1140</v>
      </c>
      <c r="C259" s="54">
        <v>161.5</v>
      </c>
    </row>
    <row r="260" spans="1:3" x14ac:dyDescent="0.25">
      <c r="A260" s="49">
        <v>1993</v>
      </c>
      <c r="B260" s="50" t="s">
        <v>1141</v>
      </c>
      <c r="C260" s="51">
        <v>134.5</v>
      </c>
    </row>
    <row r="261" spans="1:3" x14ac:dyDescent="0.25">
      <c r="A261" s="52">
        <v>1993</v>
      </c>
      <c r="B261" s="53" t="s">
        <v>1142</v>
      </c>
      <c r="C261" s="54">
        <v>38.299999999999997</v>
      </c>
    </row>
    <row r="262" spans="1:3" x14ac:dyDescent="0.25">
      <c r="A262" s="49">
        <v>1993</v>
      </c>
      <c r="B262" s="50" t="s">
        <v>1143</v>
      </c>
      <c r="C262" s="51">
        <v>11.9</v>
      </c>
    </row>
    <row r="263" spans="1:3" x14ac:dyDescent="0.25">
      <c r="A263" s="52">
        <v>1993</v>
      </c>
      <c r="B263" s="53" t="s">
        <v>1144</v>
      </c>
      <c r="C263" s="54">
        <v>0.2</v>
      </c>
    </row>
    <row r="264" spans="1:3" x14ac:dyDescent="0.25">
      <c r="A264" s="49">
        <v>1993</v>
      </c>
      <c r="B264" s="50" t="s">
        <v>1145</v>
      </c>
      <c r="C264" s="51">
        <v>0</v>
      </c>
    </row>
    <row r="265" spans="1:3" x14ac:dyDescent="0.25">
      <c r="A265" s="52">
        <v>1993</v>
      </c>
      <c r="B265" s="53" t="s">
        <v>1146</v>
      </c>
      <c r="C265" s="54">
        <v>0</v>
      </c>
    </row>
    <row r="266" spans="1:3" x14ac:dyDescent="0.25">
      <c r="A266" s="49">
        <v>1994</v>
      </c>
      <c r="B266" s="50" t="s">
        <v>1136</v>
      </c>
      <c r="C266" s="51">
        <v>0</v>
      </c>
    </row>
    <row r="267" spans="1:3" x14ac:dyDescent="0.25">
      <c r="A267" s="52">
        <v>1994</v>
      </c>
      <c r="B267" s="53" t="s">
        <v>1137</v>
      </c>
      <c r="C267" s="54">
        <v>0</v>
      </c>
    </row>
    <row r="268" spans="1:3" x14ac:dyDescent="0.25">
      <c r="A268" s="49">
        <v>1994</v>
      </c>
      <c r="B268" s="50" t="s">
        <v>1138</v>
      </c>
      <c r="C268" s="51">
        <v>19.2</v>
      </c>
    </row>
    <row r="269" spans="1:3" x14ac:dyDescent="0.25">
      <c r="A269" s="52">
        <v>1994</v>
      </c>
      <c r="B269" s="53" t="s">
        <v>1139</v>
      </c>
      <c r="C269" s="54">
        <v>27.2</v>
      </c>
    </row>
    <row r="270" spans="1:3" x14ac:dyDescent="0.25">
      <c r="A270" s="49">
        <v>1994</v>
      </c>
      <c r="B270" s="50" t="s">
        <v>1140</v>
      </c>
      <c r="C270" s="51">
        <v>27.8</v>
      </c>
    </row>
    <row r="271" spans="1:3" x14ac:dyDescent="0.25">
      <c r="A271" s="52">
        <v>1994</v>
      </c>
      <c r="B271" s="53" t="s">
        <v>1141</v>
      </c>
      <c r="C271" s="54">
        <v>118.4</v>
      </c>
    </row>
    <row r="272" spans="1:3" x14ac:dyDescent="0.25">
      <c r="A272" s="49">
        <v>1994</v>
      </c>
      <c r="B272" s="50" t="s">
        <v>1142</v>
      </c>
      <c r="C272" s="51">
        <v>25.3</v>
      </c>
    </row>
    <row r="273" spans="1:3" x14ac:dyDescent="0.25">
      <c r="A273" s="52">
        <v>1994</v>
      </c>
      <c r="B273" s="53" t="s">
        <v>1143</v>
      </c>
      <c r="C273" s="54">
        <v>39.4</v>
      </c>
    </row>
    <row r="274" spans="1:3" x14ac:dyDescent="0.25">
      <c r="A274" s="49">
        <v>1994</v>
      </c>
      <c r="B274" s="50" t="s">
        <v>1144</v>
      </c>
      <c r="C274" s="51">
        <v>17.8</v>
      </c>
    </row>
    <row r="275" spans="1:3" x14ac:dyDescent="0.25">
      <c r="A275" s="52">
        <v>1994</v>
      </c>
      <c r="B275" s="53" t="s">
        <v>1145</v>
      </c>
      <c r="C275" s="54">
        <v>0</v>
      </c>
    </row>
    <row r="276" spans="1:3" x14ac:dyDescent="0.25">
      <c r="A276" s="49">
        <v>1994</v>
      </c>
      <c r="B276" s="50" t="s">
        <v>1146</v>
      </c>
      <c r="C276" s="51">
        <v>0</v>
      </c>
    </row>
    <row r="277" spans="1:3" x14ac:dyDescent="0.25">
      <c r="A277" s="52">
        <v>1995</v>
      </c>
      <c r="B277" s="53" t="s">
        <v>1136</v>
      </c>
      <c r="C277" s="54">
        <v>0</v>
      </c>
    </row>
    <row r="278" spans="1:3" x14ac:dyDescent="0.25">
      <c r="A278" s="49">
        <v>1995</v>
      </c>
      <c r="B278" s="50" t="s">
        <v>1137</v>
      </c>
      <c r="C278" s="51">
        <v>0</v>
      </c>
    </row>
    <row r="279" spans="1:3" x14ac:dyDescent="0.25">
      <c r="A279" s="52">
        <v>1995</v>
      </c>
      <c r="B279" s="53" t="s">
        <v>1138</v>
      </c>
      <c r="C279" s="54">
        <v>87.3</v>
      </c>
    </row>
    <row r="280" spans="1:3" x14ac:dyDescent="0.25">
      <c r="A280" s="49">
        <v>1995</v>
      </c>
      <c r="B280" s="50" t="s">
        <v>1139</v>
      </c>
      <c r="C280" s="51">
        <v>53.7</v>
      </c>
    </row>
    <row r="281" spans="1:3" x14ac:dyDescent="0.25">
      <c r="A281" s="52">
        <v>1995</v>
      </c>
      <c r="B281" s="53" t="s">
        <v>1140</v>
      </c>
      <c r="C281" s="54">
        <v>182</v>
      </c>
    </row>
    <row r="282" spans="1:3" x14ac:dyDescent="0.25">
      <c r="A282" s="49">
        <v>1995</v>
      </c>
      <c r="B282" s="50" t="s">
        <v>1141</v>
      </c>
      <c r="C282" s="51">
        <v>17.7</v>
      </c>
    </row>
    <row r="283" spans="1:3" x14ac:dyDescent="0.25">
      <c r="A283" s="52">
        <v>1995</v>
      </c>
      <c r="B283" s="53" t="s">
        <v>1142</v>
      </c>
      <c r="C283" s="54">
        <v>139.69999999999999</v>
      </c>
    </row>
    <row r="284" spans="1:3" x14ac:dyDescent="0.25">
      <c r="A284" s="49">
        <v>1995</v>
      </c>
      <c r="B284" s="50" t="s">
        <v>1143</v>
      </c>
      <c r="C284" s="51">
        <v>34</v>
      </c>
    </row>
    <row r="285" spans="1:3" x14ac:dyDescent="0.25">
      <c r="A285" s="52">
        <v>1995</v>
      </c>
      <c r="B285" s="53" t="s">
        <v>1144</v>
      </c>
      <c r="C285" s="54">
        <v>25.8</v>
      </c>
    </row>
    <row r="286" spans="1:3" x14ac:dyDescent="0.25">
      <c r="A286" s="49">
        <v>1995</v>
      </c>
      <c r="B286" s="50" t="s">
        <v>1145</v>
      </c>
      <c r="C286" s="51">
        <v>0</v>
      </c>
    </row>
    <row r="287" spans="1:3" x14ac:dyDescent="0.25">
      <c r="A287" s="52">
        <v>1995</v>
      </c>
      <c r="B287" s="53" t="s">
        <v>1146</v>
      </c>
      <c r="C287" s="54">
        <v>0</v>
      </c>
    </row>
    <row r="288" spans="1:3" x14ac:dyDescent="0.25">
      <c r="A288" s="49">
        <v>1996</v>
      </c>
      <c r="B288" s="50" t="s">
        <v>1136</v>
      </c>
      <c r="C288" s="51">
        <v>0</v>
      </c>
    </row>
    <row r="289" spans="1:3" x14ac:dyDescent="0.25">
      <c r="A289" s="52">
        <v>1996</v>
      </c>
      <c r="B289" s="53" t="s">
        <v>1137</v>
      </c>
      <c r="C289" s="54">
        <v>0</v>
      </c>
    </row>
    <row r="290" spans="1:3" x14ac:dyDescent="0.25">
      <c r="A290" s="49">
        <v>1996</v>
      </c>
      <c r="B290" s="50" t="s">
        <v>1138</v>
      </c>
      <c r="C290" s="51">
        <v>0</v>
      </c>
    </row>
    <row r="291" spans="1:3" x14ac:dyDescent="0.25">
      <c r="A291" s="52">
        <v>1996</v>
      </c>
      <c r="B291" s="53" t="s">
        <v>1139</v>
      </c>
      <c r="C291" s="54">
        <v>52.7</v>
      </c>
    </row>
    <row r="292" spans="1:3" x14ac:dyDescent="0.25">
      <c r="A292" s="49">
        <v>1996</v>
      </c>
      <c r="B292" s="50" t="s">
        <v>1140</v>
      </c>
      <c r="C292" s="51">
        <v>76.599999999999994</v>
      </c>
    </row>
    <row r="293" spans="1:3" x14ac:dyDescent="0.25">
      <c r="A293" s="52">
        <v>1996</v>
      </c>
      <c r="B293" s="53" t="s">
        <v>1141</v>
      </c>
      <c r="C293" s="54">
        <v>106.4</v>
      </c>
    </row>
    <row r="294" spans="1:3" x14ac:dyDescent="0.25">
      <c r="A294" s="49">
        <v>1996</v>
      </c>
      <c r="B294" s="50" t="s">
        <v>1142</v>
      </c>
      <c r="C294" s="51">
        <v>41.7</v>
      </c>
    </row>
    <row r="295" spans="1:3" x14ac:dyDescent="0.25">
      <c r="A295" s="52">
        <v>1996</v>
      </c>
      <c r="B295" s="53" t="s">
        <v>1143</v>
      </c>
      <c r="C295" s="54">
        <v>40.1</v>
      </c>
    </row>
    <row r="296" spans="1:3" x14ac:dyDescent="0.25">
      <c r="A296" s="49">
        <v>1996</v>
      </c>
      <c r="B296" s="50" t="s">
        <v>1144</v>
      </c>
      <c r="C296" s="51">
        <v>3.7</v>
      </c>
    </row>
    <row r="297" spans="1:3" x14ac:dyDescent="0.25">
      <c r="A297" s="52">
        <v>1996</v>
      </c>
      <c r="B297" s="53" t="s">
        <v>1145</v>
      </c>
      <c r="C297" s="54">
        <v>0</v>
      </c>
    </row>
    <row r="298" spans="1:3" x14ac:dyDescent="0.25">
      <c r="A298" s="49">
        <v>1996</v>
      </c>
      <c r="B298" s="50" t="s">
        <v>1146</v>
      </c>
      <c r="C298" s="51">
        <v>0</v>
      </c>
    </row>
    <row r="299" spans="1:3" x14ac:dyDescent="0.25">
      <c r="A299" s="52">
        <v>1997</v>
      </c>
      <c r="B299" s="53" t="s">
        <v>1136</v>
      </c>
      <c r="C299" s="54">
        <v>5</v>
      </c>
    </row>
    <row r="300" spans="1:3" x14ac:dyDescent="0.25">
      <c r="A300" s="49">
        <v>1997</v>
      </c>
      <c r="B300" s="50" t="s">
        <v>1137</v>
      </c>
      <c r="C300" s="51">
        <v>25.5</v>
      </c>
    </row>
    <row r="301" spans="1:3" x14ac:dyDescent="0.25">
      <c r="A301" s="52">
        <v>1997</v>
      </c>
      <c r="B301" s="53" t="s">
        <v>1138</v>
      </c>
      <c r="C301" s="54">
        <v>33.4</v>
      </c>
    </row>
    <row r="302" spans="1:3" x14ac:dyDescent="0.25">
      <c r="A302" s="49">
        <v>1997</v>
      </c>
      <c r="B302" s="50" t="s">
        <v>1139</v>
      </c>
      <c r="C302" s="51">
        <v>130.19999999999999</v>
      </c>
    </row>
    <row r="303" spans="1:3" x14ac:dyDescent="0.25">
      <c r="A303" s="52">
        <v>1997</v>
      </c>
      <c r="B303" s="53" t="s">
        <v>1140</v>
      </c>
      <c r="C303" s="54">
        <v>121.6</v>
      </c>
    </row>
    <row r="304" spans="1:3" x14ac:dyDescent="0.25">
      <c r="A304" s="49">
        <v>1997</v>
      </c>
      <c r="B304" s="50" t="s">
        <v>1141</v>
      </c>
      <c r="C304" s="51">
        <v>6.5</v>
      </c>
    </row>
    <row r="305" spans="1:3" x14ac:dyDescent="0.25">
      <c r="A305" s="52">
        <v>1997</v>
      </c>
      <c r="B305" s="53" t="s">
        <v>1142</v>
      </c>
      <c r="C305" s="54">
        <v>0.1</v>
      </c>
    </row>
    <row r="306" spans="1:3" x14ac:dyDescent="0.25">
      <c r="A306" s="49">
        <v>1997</v>
      </c>
      <c r="B306" s="50" t="s">
        <v>1143</v>
      </c>
      <c r="C306" s="51">
        <v>1.5</v>
      </c>
    </row>
    <row r="307" spans="1:3" x14ac:dyDescent="0.25">
      <c r="A307" s="52">
        <v>1997</v>
      </c>
      <c r="B307" s="53" t="s">
        <v>1144</v>
      </c>
      <c r="C307" s="54">
        <v>0</v>
      </c>
    </row>
    <row r="308" spans="1:3" x14ac:dyDescent="0.25">
      <c r="A308" s="49">
        <v>1997</v>
      </c>
      <c r="B308" s="50" t="s">
        <v>1145</v>
      </c>
      <c r="C308" s="51">
        <v>0</v>
      </c>
    </row>
    <row r="309" spans="1:3" x14ac:dyDescent="0.25">
      <c r="A309" s="52">
        <v>1997</v>
      </c>
      <c r="B309" s="53" t="s">
        <v>1146</v>
      </c>
      <c r="C309" s="54">
        <v>0</v>
      </c>
    </row>
    <row r="310" spans="1:3" x14ac:dyDescent="0.25">
      <c r="A310" s="49">
        <v>1998</v>
      </c>
      <c r="B310" s="50" t="s">
        <v>1136</v>
      </c>
      <c r="C310" s="51">
        <v>1</v>
      </c>
    </row>
    <row r="311" spans="1:3" x14ac:dyDescent="0.25">
      <c r="A311" s="52">
        <v>1998</v>
      </c>
      <c r="B311" s="53" t="s">
        <v>1137</v>
      </c>
      <c r="C311" s="54">
        <v>0</v>
      </c>
    </row>
    <row r="312" spans="1:3" x14ac:dyDescent="0.25">
      <c r="A312" s="49">
        <v>1998</v>
      </c>
      <c r="B312" s="50" t="s">
        <v>1138</v>
      </c>
      <c r="C312" s="51">
        <v>36.5</v>
      </c>
    </row>
    <row r="313" spans="1:3" x14ac:dyDescent="0.25">
      <c r="A313" s="52">
        <v>1998</v>
      </c>
      <c r="B313" s="53" t="s">
        <v>1139</v>
      </c>
      <c r="C313" s="54">
        <v>41.7</v>
      </c>
    </row>
    <row r="314" spans="1:3" x14ac:dyDescent="0.25">
      <c r="A314" s="49">
        <v>1998</v>
      </c>
      <c r="B314" s="50" t="s">
        <v>1140</v>
      </c>
      <c r="C314" s="51">
        <v>98.2</v>
      </c>
    </row>
    <row r="315" spans="1:3" x14ac:dyDescent="0.25">
      <c r="A315" s="52">
        <v>1998</v>
      </c>
      <c r="B315" s="53" t="s">
        <v>1141</v>
      </c>
      <c r="C315" s="54">
        <v>159.30000000000001</v>
      </c>
    </row>
    <row r="316" spans="1:3" x14ac:dyDescent="0.25">
      <c r="A316" s="49">
        <v>1998</v>
      </c>
      <c r="B316" s="50" t="s">
        <v>1142</v>
      </c>
      <c r="C316" s="51">
        <v>58.7</v>
      </c>
    </row>
    <row r="317" spans="1:3" x14ac:dyDescent="0.25">
      <c r="A317" s="52">
        <v>1998</v>
      </c>
      <c r="B317" s="53" t="s">
        <v>1143</v>
      </c>
      <c r="C317" s="54">
        <v>35</v>
      </c>
    </row>
    <row r="318" spans="1:3" x14ac:dyDescent="0.25">
      <c r="A318" s="49">
        <v>1998</v>
      </c>
      <c r="B318" s="50" t="s">
        <v>1144</v>
      </c>
      <c r="C318" s="51">
        <v>21</v>
      </c>
    </row>
    <row r="319" spans="1:3" x14ac:dyDescent="0.25">
      <c r="A319" s="52">
        <v>1998</v>
      </c>
      <c r="B319" s="53" t="s">
        <v>1145</v>
      </c>
      <c r="C319" s="54">
        <v>0</v>
      </c>
    </row>
    <row r="320" spans="1:3" x14ac:dyDescent="0.25">
      <c r="A320" s="49">
        <v>1998</v>
      </c>
      <c r="B320" s="50" t="s">
        <v>1146</v>
      </c>
      <c r="C320" s="51">
        <v>0</v>
      </c>
    </row>
    <row r="321" spans="1:3" x14ac:dyDescent="0.25">
      <c r="A321" s="52">
        <v>1999</v>
      </c>
      <c r="B321" s="53" t="s">
        <v>1136</v>
      </c>
      <c r="C321" s="54">
        <v>5</v>
      </c>
    </row>
    <row r="322" spans="1:3" x14ac:dyDescent="0.25">
      <c r="A322" s="49">
        <v>1999</v>
      </c>
      <c r="B322" s="50" t="s">
        <v>1137</v>
      </c>
      <c r="C322" s="51">
        <v>0</v>
      </c>
    </row>
    <row r="323" spans="1:3" x14ac:dyDescent="0.25">
      <c r="A323" s="52">
        <v>1999</v>
      </c>
      <c r="B323" s="53" t="s">
        <v>1138</v>
      </c>
      <c r="C323" s="54">
        <v>40.5</v>
      </c>
    </row>
    <row r="324" spans="1:3" x14ac:dyDescent="0.25">
      <c r="A324" s="49">
        <v>1999</v>
      </c>
      <c r="B324" s="50" t="s">
        <v>1139</v>
      </c>
      <c r="C324" s="51">
        <v>37</v>
      </c>
    </row>
    <row r="325" spans="1:3" x14ac:dyDescent="0.25">
      <c r="A325" s="52">
        <v>1999</v>
      </c>
      <c r="B325" s="53" t="s">
        <v>1140</v>
      </c>
      <c r="C325" s="54">
        <v>78.5</v>
      </c>
    </row>
    <row r="326" spans="1:3" x14ac:dyDescent="0.25">
      <c r="A326" s="49">
        <v>1999</v>
      </c>
      <c r="B326" s="50" t="s">
        <v>1141</v>
      </c>
      <c r="C326" s="51">
        <v>73.8</v>
      </c>
    </row>
    <row r="327" spans="1:3" x14ac:dyDescent="0.25">
      <c r="A327" s="52">
        <v>1999</v>
      </c>
      <c r="B327" s="53" t="s">
        <v>1142</v>
      </c>
      <c r="C327" s="54">
        <v>42.5</v>
      </c>
    </row>
    <row r="328" spans="1:3" x14ac:dyDescent="0.25">
      <c r="A328" s="49">
        <v>1999</v>
      </c>
      <c r="B328" s="50" t="s">
        <v>1143</v>
      </c>
      <c r="C328" s="51">
        <v>55.1</v>
      </c>
    </row>
    <row r="329" spans="1:3" x14ac:dyDescent="0.25">
      <c r="A329" s="52">
        <v>1999</v>
      </c>
      <c r="B329" s="53" t="s">
        <v>1144</v>
      </c>
      <c r="C329" s="54">
        <v>0</v>
      </c>
    </row>
    <row r="330" spans="1:3" x14ac:dyDescent="0.25">
      <c r="A330" s="49">
        <v>1999</v>
      </c>
      <c r="B330" s="50" t="s">
        <v>1145</v>
      </c>
      <c r="C330" s="51">
        <v>0</v>
      </c>
    </row>
    <row r="331" spans="1:3" x14ac:dyDescent="0.25">
      <c r="A331" s="52">
        <v>1999</v>
      </c>
      <c r="B331" s="53" t="s">
        <v>1146</v>
      </c>
      <c r="C331" s="54">
        <v>0</v>
      </c>
    </row>
    <row r="332" spans="1:3" x14ac:dyDescent="0.25">
      <c r="A332" s="49">
        <v>2000</v>
      </c>
      <c r="B332" s="50" t="s">
        <v>1136</v>
      </c>
      <c r="C332" s="51">
        <v>0</v>
      </c>
    </row>
    <row r="333" spans="1:3" x14ac:dyDescent="0.25">
      <c r="A333" s="52">
        <v>2000</v>
      </c>
      <c r="B333" s="53" t="s">
        <v>1137</v>
      </c>
      <c r="C333" s="54">
        <v>0</v>
      </c>
    </row>
    <row r="334" spans="1:3" x14ac:dyDescent="0.25">
      <c r="A334" s="49">
        <v>2000</v>
      </c>
      <c r="B334" s="50" t="s">
        <v>1138</v>
      </c>
      <c r="C334" s="51">
        <v>21.5</v>
      </c>
    </row>
    <row r="335" spans="1:3" x14ac:dyDescent="0.25">
      <c r="A335" s="52">
        <v>2000</v>
      </c>
      <c r="B335" s="53" t="s">
        <v>1139</v>
      </c>
      <c r="C335" s="54">
        <v>3.1</v>
      </c>
    </row>
    <row r="336" spans="1:3" x14ac:dyDescent="0.25">
      <c r="A336" s="49">
        <v>2000</v>
      </c>
      <c r="B336" s="50" t="s">
        <v>1140</v>
      </c>
      <c r="C336" s="51">
        <v>121.4</v>
      </c>
    </row>
    <row r="337" spans="1:3" x14ac:dyDescent="0.25">
      <c r="A337" s="52">
        <v>2000</v>
      </c>
      <c r="B337" s="53" t="s">
        <v>1141</v>
      </c>
      <c r="C337" s="54">
        <v>136.1</v>
      </c>
    </row>
    <row r="338" spans="1:3" x14ac:dyDescent="0.25">
      <c r="A338" s="49">
        <v>2000</v>
      </c>
      <c r="B338" s="50" t="s">
        <v>1142</v>
      </c>
      <c r="C338" s="51">
        <v>48.6</v>
      </c>
    </row>
    <row r="339" spans="1:3" x14ac:dyDescent="0.25">
      <c r="A339" s="52">
        <v>2000</v>
      </c>
      <c r="B339" s="53" t="s">
        <v>1143</v>
      </c>
      <c r="C339" s="54">
        <v>41</v>
      </c>
    </row>
    <row r="340" spans="1:3" x14ac:dyDescent="0.25">
      <c r="A340" s="49">
        <v>2000</v>
      </c>
      <c r="B340" s="50" t="s">
        <v>1144</v>
      </c>
      <c r="C340" s="51">
        <v>11</v>
      </c>
    </row>
    <row r="341" spans="1:3" x14ac:dyDescent="0.25">
      <c r="A341" s="52">
        <v>2000</v>
      </c>
      <c r="B341" s="53" t="s">
        <v>1145</v>
      </c>
      <c r="C341" s="54">
        <v>0</v>
      </c>
    </row>
    <row r="342" spans="1:3" x14ac:dyDescent="0.25">
      <c r="A342" s="49">
        <v>2000</v>
      </c>
      <c r="B342" s="50" t="s">
        <v>1146</v>
      </c>
      <c r="C342" s="51">
        <v>0</v>
      </c>
    </row>
    <row r="343" spans="1:3" x14ac:dyDescent="0.25">
      <c r="A343" s="52">
        <v>2001</v>
      </c>
      <c r="B343" s="53" t="s">
        <v>1136</v>
      </c>
      <c r="C343" s="54">
        <v>0</v>
      </c>
    </row>
    <row r="344" spans="1:3" x14ac:dyDescent="0.25">
      <c r="A344" s="49">
        <v>2001</v>
      </c>
      <c r="B344" s="50" t="s">
        <v>1137</v>
      </c>
      <c r="C344" s="51">
        <v>38</v>
      </c>
    </row>
    <row r="345" spans="1:3" x14ac:dyDescent="0.25">
      <c r="A345" s="52">
        <v>2001</v>
      </c>
      <c r="B345" s="53" t="s">
        <v>1138</v>
      </c>
      <c r="C345" s="54">
        <v>22.8</v>
      </c>
    </row>
    <row r="346" spans="1:3" x14ac:dyDescent="0.25">
      <c r="A346" s="49">
        <v>2001</v>
      </c>
      <c r="B346" s="50" t="s">
        <v>1139</v>
      </c>
      <c r="C346" s="51">
        <v>9</v>
      </c>
    </row>
    <row r="347" spans="1:3" x14ac:dyDescent="0.25">
      <c r="A347" s="52">
        <v>2001</v>
      </c>
      <c r="B347" s="53" t="s">
        <v>1140</v>
      </c>
      <c r="C347" s="54">
        <v>68.8</v>
      </c>
    </row>
    <row r="348" spans="1:3" x14ac:dyDescent="0.25">
      <c r="A348" s="49">
        <v>2001</v>
      </c>
      <c r="B348" s="50" t="s">
        <v>1141</v>
      </c>
      <c r="C348" s="51">
        <v>124.1</v>
      </c>
    </row>
    <row r="349" spans="1:3" x14ac:dyDescent="0.25">
      <c r="A349" s="52">
        <v>2001</v>
      </c>
      <c r="B349" s="53" t="s">
        <v>1142</v>
      </c>
      <c r="C349" s="54">
        <v>60.3</v>
      </c>
    </row>
    <row r="350" spans="1:3" x14ac:dyDescent="0.25">
      <c r="A350" s="49">
        <v>2001</v>
      </c>
      <c r="B350" s="50" t="s">
        <v>1143</v>
      </c>
      <c r="C350" s="51">
        <v>70.900000000000006</v>
      </c>
    </row>
    <row r="351" spans="1:3" x14ac:dyDescent="0.25">
      <c r="A351" s="52">
        <v>2001</v>
      </c>
      <c r="B351" s="53" t="s">
        <v>1144</v>
      </c>
      <c r="C351" s="54">
        <v>0</v>
      </c>
    </row>
    <row r="352" spans="1:3" x14ac:dyDescent="0.25">
      <c r="A352" s="49">
        <v>2001</v>
      </c>
      <c r="B352" s="50" t="s">
        <v>1145</v>
      </c>
      <c r="C352" s="51">
        <v>0</v>
      </c>
    </row>
    <row r="353" spans="1:3" x14ac:dyDescent="0.25">
      <c r="A353" s="52">
        <v>2001</v>
      </c>
      <c r="B353" s="53" t="s">
        <v>1146</v>
      </c>
      <c r="C353" s="54">
        <v>0</v>
      </c>
    </row>
    <row r="354" spans="1:3" x14ac:dyDescent="0.25">
      <c r="A354" s="49">
        <v>2002</v>
      </c>
      <c r="B354" s="50" t="s">
        <v>1136</v>
      </c>
      <c r="C354" s="51">
        <v>0</v>
      </c>
    </row>
    <row r="355" spans="1:3" x14ac:dyDescent="0.25">
      <c r="A355" s="52">
        <v>2002</v>
      </c>
      <c r="B355" s="53" t="s">
        <v>1137</v>
      </c>
      <c r="C355" s="54">
        <v>6</v>
      </c>
    </row>
    <row r="356" spans="1:3" x14ac:dyDescent="0.25">
      <c r="A356" s="49">
        <v>2002</v>
      </c>
      <c r="B356" s="50" t="s">
        <v>1138</v>
      </c>
      <c r="C356" s="51">
        <v>43.8</v>
      </c>
    </row>
    <row r="357" spans="1:3" x14ac:dyDescent="0.25">
      <c r="A357" s="52">
        <v>2002</v>
      </c>
      <c r="B357" s="53" t="s">
        <v>1139</v>
      </c>
      <c r="C357" s="54">
        <v>97.1</v>
      </c>
    </row>
    <row r="358" spans="1:3" x14ac:dyDescent="0.25">
      <c r="A358" s="49">
        <v>2002</v>
      </c>
      <c r="B358" s="50" t="s">
        <v>1140</v>
      </c>
      <c r="C358" s="51">
        <v>37.4</v>
      </c>
    </row>
    <row r="359" spans="1:3" x14ac:dyDescent="0.25">
      <c r="A359" s="52">
        <v>2002</v>
      </c>
      <c r="B359" s="53" t="s">
        <v>1141</v>
      </c>
      <c r="C359" s="54">
        <v>28.1</v>
      </c>
    </row>
    <row r="360" spans="1:3" x14ac:dyDescent="0.25">
      <c r="A360" s="49">
        <v>2002</v>
      </c>
      <c r="B360" s="50" t="s">
        <v>1142</v>
      </c>
      <c r="C360" s="51">
        <v>45.5</v>
      </c>
    </row>
    <row r="361" spans="1:3" x14ac:dyDescent="0.25">
      <c r="A361" s="52">
        <v>2002</v>
      </c>
      <c r="B361" s="53" t="s">
        <v>1143</v>
      </c>
      <c r="C361" s="54">
        <v>25.9</v>
      </c>
    </row>
    <row r="362" spans="1:3" x14ac:dyDescent="0.25">
      <c r="A362" s="49">
        <v>2002</v>
      </c>
      <c r="B362" s="50" t="s">
        <v>1144</v>
      </c>
      <c r="C362" s="51">
        <v>15.8</v>
      </c>
    </row>
    <row r="363" spans="1:3" x14ac:dyDescent="0.25">
      <c r="A363" s="52">
        <v>2002</v>
      </c>
      <c r="B363" s="53" t="s">
        <v>1145</v>
      </c>
      <c r="C363" s="54">
        <v>0</v>
      </c>
    </row>
    <row r="364" spans="1:3" x14ac:dyDescent="0.25">
      <c r="A364" s="49">
        <v>2002</v>
      </c>
      <c r="B364" s="50" t="s">
        <v>1146</v>
      </c>
      <c r="C364" s="51">
        <v>0</v>
      </c>
    </row>
    <row r="365" spans="1:3" x14ac:dyDescent="0.25">
      <c r="A365" s="52">
        <v>2003</v>
      </c>
      <c r="B365" s="53" t="s">
        <v>1136</v>
      </c>
      <c r="C365" s="54">
        <v>3</v>
      </c>
    </row>
    <row r="366" spans="1:3" x14ac:dyDescent="0.25">
      <c r="A366" s="49">
        <v>2003</v>
      </c>
      <c r="B366" s="50" t="s">
        <v>1137</v>
      </c>
      <c r="C366" s="51">
        <v>0</v>
      </c>
    </row>
    <row r="367" spans="1:3" x14ac:dyDescent="0.25">
      <c r="A367" s="52">
        <v>2003</v>
      </c>
      <c r="B367" s="53" t="s">
        <v>1138</v>
      </c>
      <c r="C367" s="54">
        <v>25</v>
      </c>
    </row>
    <row r="368" spans="1:3" x14ac:dyDescent="0.25">
      <c r="A368" s="49">
        <v>2003</v>
      </c>
      <c r="B368" s="50" t="s">
        <v>1139</v>
      </c>
      <c r="C368" s="51">
        <v>134.4</v>
      </c>
    </row>
    <row r="369" spans="1:3" x14ac:dyDescent="0.25">
      <c r="A369" s="52">
        <v>2003</v>
      </c>
      <c r="B369" s="53" t="s">
        <v>1140</v>
      </c>
      <c r="C369" s="54">
        <v>8.6</v>
      </c>
    </row>
    <row r="370" spans="1:3" x14ac:dyDescent="0.25">
      <c r="A370" s="49">
        <v>2003</v>
      </c>
      <c r="B370" s="50" t="s">
        <v>1141</v>
      </c>
      <c r="C370" s="51">
        <v>33.9</v>
      </c>
    </row>
    <row r="371" spans="1:3" x14ac:dyDescent="0.25">
      <c r="A371" s="52">
        <v>2003</v>
      </c>
      <c r="B371" s="53" t="s">
        <v>1142</v>
      </c>
      <c r="C371" s="54">
        <v>30.3</v>
      </c>
    </row>
    <row r="372" spans="1:3" x14ac:dyDescent="0.25">
      <c r="A372" s="49">
        <v>2003</v>
      </c>
      <c r="B372" s="50" t="s">
        <v>1143</v>
      </c>
      <c r="C372" s="51">
        <v>96</v>
      </c>
    </row>
    <row r="373" spans="1:3" x14ac:dyDescent="0.25">
      <c r="A373" s="52">
        <v>2003</v>
      </c>
      <c r="B373" s="53" t="s">
        <v>1144</v>
      </c>
      <c r="C373" s="54">
        <v>24.8</v>
      </c>
    </row>
    <row r="374" spans="1:3" x14ac:dyDescent="0.25">
      <c r="A374" s="49">
        <v>2003</v>
      </c>
      <c r="B374" s="50" t="s">
        <v>1145</v>
      </c>
      <c r="C374" s="51">
        <v>0</v>
      </c>
    </row>
    <row r="375" spans="1:3" x14ac:dyDescent="0.25">
      <c r="A375" s="52">
        <v>2003</v>
      </c>
      <c r="B375" s="53" t="s">
        <v>1146</v>
      </c>
      <c r="C375" s="54">
        <v>0</v>
      </c>
    </row>
    <row r="376" spans="1:3" x14ac:dyDescent="0.25">
      <c r="A376" s="49">
        <v>2004</v>
      </c>
      <c r="B376" s="50" t="s">
        <v>1136</v>
      </c>
      <c r="C376" s="51">
        <v>6</v>
      </c>
    </row>
    <row r="377" spans="1:3" x14ac:dyDescent="0.25">
      <c r="A377" s="52">
        <v>2004</v>
      </c>
      <c r="B377" s="53" t="s">
        <v>1137</v>
      </c>
      <c r="C377" s="54">
        <v>0</v>
      </c>
    </row>
    <row r="378" spans="1:3" x14ac:dyDescent="0.25">
      <c r="A378" s="49">
        <v>2004</v>
      </c>
      <c r="B378" s="50" t="s">
        <v>1138</v>
      </c>
      <c r="C378" s="51">
        <v>23</v>
      </c>
    </row>
    <row r="379" spans="1:3" x14ac:dyDescent="0.25">
      <c r="A379" s="52">
        <v>2004</v>
      </c>
      <c r="B379" s="53" t="s">
        <v>1139</v>
      </c>
      <c r="C379" s="54">
        <v>124.9</v>
      </c>
    </row>
    <row r="380" spans="1:3" x14ac:dyDescent="0.25">
      <c r="A380" s="49">
        <v>2004</v>
      </c>
      <c r="B380" s="50" t="s">
        <v>1140</v>
      </c>
      <c r="C380" s="51">
        <v>51.6</v>
      </c>
    </row>
    <row r="381" spans="1:3" x14ac:dyDescent="0.25">
      <c r="A381" s="52">
        <v>2004</v>
      </c>
      <c r="B381" s="53" t="s">
        <v>1141</v>
      </c>
      <c r="C381" s="54">
        <v>108.6</v>
      </c>
    </row>
    <row r="382" spans="1:3" x14ac:dyDescent="0.25">
      <c r="A382" s="49">
        <v>2004</v>
      </c>
      <c r="B382" s="50" t="s">
        <v>1142</v>
      </c>
      <c r="C382" s="51">
        <v>20.9</v>
      </c>
    </row>
    <row r="383" spans="1:3" x14ac:dyDescent="0.25">
      <c r="A383" s="52">
        <v>2004</v>
      </c>
      <c r="B383" s="53" t="s">
        <v>1143</v>
      </c>
      <c r="C383" s="54">
        <v>13.7</v>
      </c>
    </row>
    <row r="384" spans="1:3" x14ac:dyDescent="0.25">
      <c r="A384" s="49">
        <v>2004</v>
      </c>
      <c r="B384" s="50" t="s">
        <v>1144</v>
      </c>
      <c r="C384" s="51">
        <v>0.2</v>
      </c>
    </row>
    <row r="385" spans="1:3" x14ac:dyDescent="0.25">
      <c r="A385" s="52">
        <v>2004</v>
      </c>
      <c r="B385" s="53" t="s">
        <v>1145</v>
      </c>
      <c r="C385" s="54">
        <v>0</v>
      </c>
    </row>
    <row r="386" spans="1:3" x14ac:dyDescent="0.25">
      <c r="A386" s="49">
        <v>2004</v>
      </c>
      <c r="B386" s="50" t="s">
        <v>1146</v>
      </c>
      <c r="C386" s="51">
        <v>0</v>
      </c>
    </row>
    <row r="387" spans="1:3" x14ac:dyDescent="0.25">
      <c r="A387" s="52">
        <v>2005</v>
      </c>
      <c r="B387" s="53" t="s">
        <v>1136</v>
      </c>
      <c r="C387" s="54">
        <v>0</v>
      </c>
    </row>
    <row r="388" spans="1:3" x14ac:dyDescent="0.25">
      <c r="A388" s="49">
        <v>2005</v>
      </c>
      <c r="B388" s="50" t="s">
        <v>1137</v>
      </c>
      <c r="C388" s="51">
        <v>85.6</v>
      </c>
    </row>
    <row r="389" spans="1:3" x14ac:dyDescent="0.25">
      <c r="A389" s="52">
        <v>2005</v>
      </c>
      <c r="B389" s="53" t="s">
        <v>1138</v>
      </c>
      <c r="C389" s="54">
        <v>28.3</v>
      </c>
    </row>
    <row r="390" spans="1:3" x14ac:dyDescent="0.25">
      <c r="A390" s="49">
        <v>2005</v>
      </c>
      <c r="B390" s="50" t="s">
        <v>1139</v>
      </c>
      <c r="C390" s="51">
        <v>109.3</v>
      </c>
    </row>
    <row r="391" spans="1:3" x14ac:dyDescent="0.25">
      <c r="A391" s="52">
        <v>2005</v>
      </c>
      <c r="B391" s="53" t="s">
        <v>1140</v>
      </c>
      <c r="C391" s="54">
        <v>127</v>
      </c>
    </row>
    <row r="392" spans="1:3" x14ac:dyDescent="0.25">
      <c r="A392" s="49">
        <v>2005</v>
      </c>
      <c r="B392" s="50" t="s">
        <v>1141</v>
      </c>
      <c r="C392" s="51">
        <v>72.900000000000006</v>
      </c>
    </row>
    <row r="393" spans="1:3" x14ac:dyDescent="0.25">
      <c r="A393" s="52">
        <v>2005</v>
      </c>
      <c r="B393" s="53" t="s">
        <v>1142</v>
      </c>
      <c r="C393" s="54">
        <v>85.6</v>
      </c>
    </row>
    <row r="394" spans="1:3" x14ac:dyDescent="0.25">
      <c r="A394" s="49">
        <v>2005</v>
      </c>
      <c r="B394" s="50" t="s">
        <v>1143</v>
      </c>
      <c r="C394" s="51">
        <v>35.5</v>
      </c>
    </row>
    <row r="395" spans="1:3" x14ac:dyDescent="0.25">
      <c r="A395" s="52">
        <v>2005</v>
      </c>
      <c r="B395" s="53" t="s">
        <v>1144</v>
      </c>
      <c r="C395" s="54">
        <v>25.1</v>
      </c>
    </row>
    <row r="396" spans="1:3" x14ac:dyDescent="0.25">
      <c r="A396" s="49">
        <v>2005</v>
      </c>
      <c r="B396" s="50" t="s">
        <v>1145</v>
      </c>
      <c r="C396" s="51">
        <v>0.8</v>
      </c>
    </row>
    <row r="397" spans="1:3" x14ac:dyDescent="0.25">
      <c r="A397" s="52">
        <v>2005</v>
      </c>
      <c r="B397" s="53" t="s">
        <v>1146</v>
      </c>
      <c r="C397" s="54">
        <v>0</v>
      </c>
    </row>
    <row r="398" spans="1:3" x14ac:dyDescent="0.25">
      <c r="A398" s="49">
        <v>2006</v>
      </c>
      <c r="B398" s="50" t="s">
        <v>1136</v>
      </c>
      <c r="C398" s="51">
        <v>0</v>
      </c>
    </row>
    <row r="399" spans="1:3" x14ac:dyDescent="0.25">
      <c r="A399" s="52">
        <v>2006</v>
      </c>
      <c r="B399" s="53" t="s">
        <v>1137</v>
      </c>
      <c r="C399" s="54">
        <v>0</v>
      </c>
    </row>
    <row r="400" spans="1:3" x14ac:dyDescent="0.25">
      <c r="A400" s="49">
        <v>2006</v>
      </c>
      <c r="B400" s="50" t="s">
        <v>1138</v>
      </c>
      <c r="C400" s="51">
        <v>23.4</v>
      </c>
    </row>
    <row r="401" spans="1:3" x14ac:dyDescent="0.25">
      <c r="A401" s="52">
        <v>2006</v>
      </c>
      <c r="B401" s="53" t="s">
        <v>1139</v>
      </c>
      <c r="C401" s="54">
        <v>107.8</v>
      </c>
    </row>
    <row r="402" spans="1:3" x14ac:dyDescent="0.25">
      <c r="A402" s="49">
        <v>2006</v>
      </c>
      <c r="B402" s="50" t="s">
        <v>1140</v>
      </c>
      <c r="C402" s="51">
        <v>112.4</v>
      </c>
    </row>
    <row r="403" spans="1:3" x14ac:dyDescent="0.25">
      <c r="A403" s="52">
        <v>2006</v>
      </c>
      <c r="B403" s="53" t="s">
        <v>1141</v>
      </c>
      <c r="C403" s="54">
        <v>48.1</v>
      </c>
    </row>
    <row r="404" spans="1:3" x14ac:dyDescent="0.25">
      <c r="A404" s="49">
        <v>2006</v>
      </c>
      <c r="B404" s="50" t="s">
        <v>1142</v>
      </c>
      <c r="C404" s="51">
        <v>164.1</v>
      </c>
    </row>
    <row r="405" spans="1:3" x14ac:dyDescent="0.25">
      <c r="A405" s="52">
        <v>2006</v>
      </c>
      <c r="B405" s="53" t="s">
        <v>1143</v>
      </c>
      <c r="C405" s="54">
        <v>118.4</v>
      </c>
    </row>
    <row r="406" spans="1:3" x14ac:dyDescent="0.25">
      <c r="A406" s="49">
        <v>2006</v>
      </c>
      <c r="B406" s="50" t="s">
        <v>1144</v>
      </c>
      <c r="C406" s="51">
        <v>4.3</v>
      </c>
    </row>
    <row r="407" spans="1:3" x14ac:dyDescent="0.25">
      <c r="A407" s="52">
        <v>2006</v>
      </c>
      <c r="B407" s="53" t="s">
        <v>1145</v>
      </c>
      <c r="C407" s="54">
        <v>0</v>
      </c>
    </row>
    <row r="408" spans="1:3" x14ac:dyDescent="0.25">
      <c r="A408" s="49">
        <v>2006</v>
      </c>
      <c r="B408" s="50" t="s">
        <v>1146</v>
      </c>
      <c r="C408" s="51">
        <v>0</v>
      </c>
    </row>
    <row r="409" spans="1:3" x14ac:dyDescent="0.25">
      <c r="A409" s="52">
        <v>2007</v>
      </c>
      <c r="B409" s="53" t="s">
        <v>1136</v>
      </c>
      <c r="C409" s="54">
        <v>0</v>
      </c>
    </row>
    <row r="410" spans="1:3" x14ac:dyDescent="0.25">
      <c r="A410" s="49">
        <v>2007</v>
      </c>
      <c r="B410" s="50" t="s">
        <v>1137</v>
      </c>
      <c r="C410" s="51">
        <v>4</v>
      </c>
    </row>
    <row r="411" spans="1:3" x14ac:dyDescent="0.25">
      <c r="A411" s="52">
        <v>2007</v>
      </c>
      <c r="B411" s="53" t="s">
        <v>1138</v>
      </c>
      <c r="C411" s="54">
        <v>5.5</v>
      </c>
    </row>
    <row r="412" spans="1:3" x14ac:dyDescent="0.25">
      <c r="A412" s="49">
        <v>2007</v>
      </c>
      <c r="B412" s="50" t="s">
        <v>1139</v>
      </c>
      <c r="C412" s="51">
        <v>56.6</v>
      </c>
    </row>
    <row r="413" spans="1:3" x14ac:dyDescent="0.25">
      <c r="A413" s="52">
        <v>2007</v>
      </c>
      <c r="B413" s="53" t="s">
        <v>1140</v>
      </c>
      <c r="C413" s="54">
        <v>11</v>
      </c>
    </row>
    <row r="414" spans="1:3" x14ac:dyDescent="0.25">
      <c r="A414" s="49">
        <v>2007</v>
      </c>
      <c r="B414" s="50" t="s">
        <v>1141</v>
      </c>
      <c r="C414" s="51">
        <v>100.5</v>
      </c>
    </row>
    <row r="415" spans="1:3" x14ac:dyDescent="0.25">
      <c r="A415" s="52">
        <v>2007</v>
      </c>
      <c r="B415" s="53" t="s">
        <v>1142</v>
      </c>
      <c r="C415" s="54">
        <v>13</v>
      </c>
    </row>
    <row r="416" spans="1:3" x14ac:dyDescent="0.25">
      <c r="A416" s="49">
        <v>2007</v>
      </c>
      <c r="B416" s="50" t="s">
        <v>1143</v>
      </c>
      <c r="C416" s="51">
        <v>26.5</v>
      </c>
    </row>
    <row r="417" spans="1:3" x14ac:dyDescent="0.25">
      <c r="A417" s="52">
        <v>2007</v>
      </c>
      <c r="B417" s="53" t="s">
        <v>1144</v>
      </c>
      <c r="C417" s="54">
        <v>5</v>
      </c>
    </row>
    <row r="418" spans="1:3" x14ac:dyDescent="0.25">
      <c r="A418" s="49">
        <v>2007</v>
      </c>
      <c r="B418" s="50" t="s">
        <v>1145</v>
      </c>
      <c r="C418" s="51">
        <v>0</v>
      </c>
    </row>
    <row r="419" spans="1:3" x14ac:dyDescent="0.25">
      <c r="A419" s="52">
        <v>2007</v>
      </c>
      <c r="B419" s="53" t="s">
        <v>1146</v>
      </c>
      <c r="C419" s="54">
        <v>0</v>
      </c>
    </row>
    <row r="420" spans="1:3" x14ac:dyDescent="0.25">
      <c r="A420" s="49">
        <v>2008</v>
      </c>
      <c r="B420" s="50" t="s">
        <v>1136</v>
      </c>
      <c r="C420" s="51">
        <v>10</v>
      </c>
    </row>
    <row r="421" spans="1:3" x14ac:dyDescent="0.25">
      <c r="A421" s="52">
        <v>2008</v>
      </c>
      <c r="B421" s="53" t="s">
        <v>1137</v>
      </c>
      <c r="C421" s="54">
        <v>1</v>
      </c>
    </row>
    <row r="422" spans="1:3" x14ac:dyDescent="0.25">
      <c r="A422" s="49">
        <v>2008</v>
      </c>
      <c r="B422" s="50" t="s">
        <v>1138</v>
      </c>
      <c r="C422" s="51">
        <v>4.5</v>
      </c>
    </row>
    <row r="423" spans="1:3" x14ac:dyDescent="0.25">
      <c r="A423" s="52">
        <v>2008</v>
      </c>
      <c r="B423" s="53" t="s">
        <v>1139</v>
      </c>
      <c r="C423" s="54">
        <v>65.5</v>
      </c>
    </row>
    <row r="424" spans="1:3" x14ac:dyDescent="0.25">
      <c r="A424" s="49">
        <v>2008</v>
      </c>
      <c r="B424" s="50" t="s">
        <v>1140</v>
      </c>
      <c r="C424" s="51">
        <v>126.5</v>
      </c>
    </row>
    <row r="425" spans="1:3" x14ac:dyDescent="0.25">
      <c r="A425" s="52">
        <v>2008</v>
      </c>
      <c r="B425" s="53" t="s">
        <v>1141</v>
      </c>
      <c r="C425" s="54">
        <v>89</v>
      </c>
    </row>
    <row r="426" spans="1:3" x14ac:dyDescent="0.25">
      <c r="A426" s="49">
        <v>2008</v>
      </c>
      <c r="B426" s="50" t="s">
        <v>1142</v>
      </c>
      <c r="C426" s="51">
        <v>16.5</v>
      </c>
    </row>
    <row r="427" spans="1:3" x14ac:dyDescent="0.25">
      <c r="A427" s="52">
        <v>2008</v>
      </c>
      <c r="B427" s="53" t="s">
        <v>1143</v>
      </c>
      <c r="C427" s="54">
        <v>2.5</v>
      </c>
    </row>
    <row r="428" spans="1:3" x14ac:dyDescent="0.25">
      <c r="A428" s="49">
        <v>2008</v>
      </c>
      <c r="B428" s="50" t="s">
        <v>1144</v>
      </c>
      <c r="C428" s="51">
        <v>18</v>
      </c>
    </row>
    <row r="429" spans="1:3" x14ac:dyDescent="0.25">
      <c r="A429" s="52">
        <v>2008</v>
      </c>
      <c r="B429" s="53" t="s">
        <v>1145</v>
      </c>
      <c r="C429" s="54">
        <v>0</v>
      </c>
    </row>
    <row r="430" spans="1:3" x14ac:dyDescent="0.25">
      <c r="A430" s="49">
        <v>2008</v>
      </c>
      <c r="B430" s="50" t="s">
        <v>1146</v>
      </c>
      <c r="C430" s="51">
        <v>0</v>
      </c>
    </row>
    <row r="431" spans="1:3" x14ac:dyDescent="0.25">
      <c r="A431" s="52">
        <v>2009</v>
      </c>
      <c r="B431" s="53" t="s">
        <v>1136</v>
      </c>
      <c r="C431" s="54">
        <v>0</v>
      </c>
    </row>
    <row r="432" spans="1:3" x14ac:dyDescent="0.25">
      <c r="A432" s="49">
        <v>2009</v>
      </c>
      <c r="B432" s="50" t="s">
        <v>1137</v>
      </c>
      <c r="C432" s="51">
        <v>10</v>
      </c>
    </row>
    <row r="433" spans="1:3" x14ac:dyDescent="0.25">
      <c r="A433" s="52">
        <v>2009</v>
      </c>
      <c r="B433" s="53" t="s">
        <v>1138</v>
      </c>
      <c r="C433" s="54">
        <v>26.5</v>
      </c>
    </row>
    <row r="434" spans="1:3" x14ac:dyDescent="0.25">
      <c r="A434" s="49">
        <v>2009</v>
      </c>
      <c r="B434" s="50" t="s">
        <v>1139</v>
      </c>
      <c r="C434" s="51">
        <v>120.5</v>
      </c>
    </row>
    <row r="435" spans="1:3" x14ac:dyDescent="0.25">
      <c r="A435" s="52">
        <v>2009</v>
      </c>
      <c r="B435" s="53" t="s">
        <v>1140</v>
      </c>
      <c r="C435" s="54">
        <v>63</v>
      </c>
    </row>
    <row r="436" spans="1:3" x14ac:dyDescent="0.25">
      <c r="A436" s="49">
        <v>2009</v>
      </c>
      <c r="B436" s="50" t="s">
        <v>1141</v>
      </c>
      <c r="C436" s="51">
        <v>144</v>
      </c>
    </row>
    <row r="437" spans="1:3" x14ac:dyDescent="0.25">
      <c r="A437" s="52">
        <v>2009</v>
      </c>
      <c r="B437" s="53" t="s">
        <v>1142</v>
      </c>
      <c r="C437" s="54">
        <v>62.5</v>
      </c>
    </row>
    <row r="438" spans="1:3" x14ac:dyDescent="0.25">
      <c r="A438" s="49">
        <v>2009</v>
      </c>
      <c r="B438" s="50" t="s">
        <v>1143</v>
      </c>
      <c r="C438" s="51">
        <v>30</v>
      </c>
    </row>
    <row r="439" spans="1:3" x14ac:dyDescent="0.25">
      <c r="A439" s="52">
        <v>2009</v>
      </c>
      <c r="B439" s="53" t="s">
        <v>1144</v>
      </c>
      <c r="C439" s="54">
        <v>11.5</v>
      </c>
    </row>
    <row r="440" spans="1:3" x14ac:dyDescent="0.25">
      <c r="A440" s="49">
        <v>2009</v>
      </c>
      <c r="B440" s="50" t="s">
        <v>1145</v>
      </c>
      <c r="C440" s="51">
        <v>2</v>
      </c>
    </row>
    <row r="441" spans="1:3" x14ac:dyDescent="0.25">
      <c r="A441" s="52">
        <v>2009</v>
      </c>
      <c r="B441" s="53" t="s">
        <v>1146</v>
      </c>
      <c r="C441" s="54">
        <v>0</v>
      </c>
    </row>
    <row r="442" spans="1:3" x14ac:dyDescent="0.25">
      <c r="A442" s="49">
        <v>2010</v>
      </c>
      <c r="B442" s="50" t="s">
        <v>1136</v>
      </c>
      <c r="C442" s="51">
        <v>0</v>
      </c>
    </row>
    <row r="443" spans="1:3" x14ac:dyDescent="0.25">
      <c r="A443" s="52">
        <v>2010</v>
      </c>
      <c r="B443" s="53" t="s">
        <v>1137</v>
      </c>
      <c r="C443" s="54">
        <v>34</v>
      </c>
    </row>
    <row r="444" spans="1:3" x14ac:dyDescent="0.25">
      <c r="A444" s="49">
        <v>2010</v>
      </c>
      <c r="B444" s="50" t="s">
        <v>1138</v>
      </c>
      <c r="C444" s="51">
        <v>21</v>
      </c>
    </row>
    <row r="445" spans="1:3" x14ac:dyDescent="0.25">
      <c r="A445" s="52">
        <v>2010</v>
      </c>
      <c r="B445" s="53" t="s">
        <v>1139</v>
      </c>
      <c r="C445" s="54">
        <v>103</v>
      </c>
    </row>
    <row r="446" spans="1:3" x14ac:dyDescent="0.25">
      <c r="A446" s="49">
        <v>2010</v>
      </c>
      <c r="B446" s="50" t="s">
        <v>1140</v>
      </c>
      <c r="C446" s="51">
        <v>127</v>
      </c>
    </row>
    <row r="447" spans="1:3" x14ac:dyDescent="0.25">
      <c r="A447" s="52">
        <v>2010</v>
      </c>
      <c r="B447" s="53" t="s">
        <v>1141</v>
      </c>
      <c r="C447" s="54">
        <v>108</v>
      </c>
    </row>
    <row r="448" spans="1:3" x14ac:dyDescent="0.25">
      <c r="A448" s="49">
        <v>2010</v>
      </c>
      <c r="B448" s="50" t="s">
        <v>1142</v>
      </c>
      <c r="C448" s="51">
        <v>62.5</v>
      </c>
    </row>
    <row r="449" spans="1:3" x14ac:dyDescent="0.25">
      <c r="A449" s="52">
        <v>2010</v>
      </c>
      <c r="B449" s="53" t="s">
        <v>1143</v>
      </c>
      <c r="C449" s="54">
        <v>84.9</v>
      </c>
    </row>
    <row r="450" spans="1:3" x14ac:dyDescent="0.25">
      <c r="A450" s="49">
        <v>2010</v>
      </c>
      <c r="B450" s="50" t="s">
        <v>1144</v>
      </c>
      <c r="C450" s="51">
        <v>17.5</v>
      </c>
    </row>
    <row r="451" spans="1:3" x14ac:dyDescent="0.25">
      <c r="A451" s="52">
        <v>2010</v>
      </c>
      <c r="B451" s="53" t="s">
        <v>1145</v>
      </c>
      <c r="C451" s="54">
        <v>0</v>
      </c>
    </row>
    <row r="452" spans="1:3" x14ac:dyDescent="0.25">
      <c r="A452" s="49">
        <v>2010</v>
      </c>
      <c r="B452" s="50" t="s">
        <v>1146</v>
      </c>
      <c r="C452" s="51">
        <v>0</v>
      </c>
    </row>
    <row r="453" spans="1:3" x14ac:dyDescent="0.25">
      <c r="A453" s="52">
        <v>2011</v>
      </c>
      <c r="B453" s="53" t="s">
        <v>1136</v>
      </c>
      <c r="C453" s="54">
        <v>0</v>
      </c>
    </row>
    <row r="454" spans="1:3" x14ac:dyDescent="0.25">
      <c r="A454" s="49">
        <v>2011</v>
      </c>
      <c r="B454" s="50" t="s">
        <v>1137</v>
      </c>
      <c r="C454" s="51">
        <v>10</v>
      </c>
    </row>
    <row r="455" spans="1:3" x14ac:dyDescent="0.25">
      <c r="A455" s="52">
        <v>2011</v>
      </c>
      <c r="B455" s="53" t="s">
        <v>1138</v>
      </c>
      <c r="C455" s="54">
        <v>88</v>
      </c>
    </row>
    <row r="456" spans="1:3" x14ac:dyDescent="0.25">
      <c r="A456" s="49">
        <v>2011</v>
      </c>
      <c r="B456" s="50" t="s">
        <v>1139</v>
      </c>
      <c r="C456" s="51">
        <v>209</v>
      </c>
    </row>
    <row r="457" spans="1:3" x14ac:dyDescent="0.25">
      <c r="A457" s="52">
        <v>2011</v>
      </c>
      <c r="B457" s="53" t="s">
        <v>1140</v>
      </c>
      <c r="C457" s="54">
        <v>29</v>
      </c>
    </row>
    <row r="458" spans="1:3" x14ac:dyDescent="0.25">
      <c r="A458" s="49">
        <v>2011</v>
      </c>
      <c r="B458" s="50" t="s">
        <v>1141</v>
      </c>
      <c r="C458" s="51">
        <v>92</v>
      </c>
    </row>
    <row r="459" spans="1:3" x14ac:dyDescent="0.25">
      <c r="A459" s="52">
        <v>2011</v>
      </c>
      <c r="B459" s="53" t="s">
        <v>1142</v>
      </c>
      <c r="C459" s="54">
        <v>177.5</v>
      </c>
    </row>
    <row r="460" spans="1:3" x14ac:dyDescent="0.25">
      <c r="A460" s="49">
        <v>2011</v>
      </c>
      <c r="B460" s="50" t="s">
        <v>1143</v>
      </c>
      <c r="C460" s="51">
        <v>31</v>
      </c>
    </row>
    <row r="461" spans="1:3" x14ac:dyDescent="0.25">
      <c r="A461" s="52">
        <v>2011</v>
      </c>
      <c r="B461" s="53" t="s">
        <v>1144</v>
      </c>
      <c r="C461" s="54">
        <v>27.5</v>
      </c>
    </row>
    <row r="462" spans="1:3" x14ac:dyDescent="0.25">
      <c r="A462" s="49">
        <v>2011</v>
      </c>
      <c r="B462" s="50" t="s">
        <v>1145</v>
      </c>
      <c r="C462" s="51">
        <v>4.5</v>
      </c>
    </row>
    <row r="463" spans="1:3" x14ac:dyDescent="0.25">
      <c r="A463" s="52">
        <v>2011</v>
      </c>
      <c r="B463" s="53" t="s">
        <v>1146</v>
      </c>
      <c r="C463" s="54">
        <v>0</v>
      </c>
    </row>
    <row r="464" spans="1:3" x14ac:dyDescent="0.25">
      <c r="A464" s="49">
        <v>2012</v>
      </c>
      <c r="B464" s="50" t="s">
        <v>1136</v>
      </c>
      <c r="C464" s="51">
        <v>0</v>
      </c>
    </row>
    <row r="465" spans="1:3" x14ac:dyDescent="0.25">
      <c r="A465" s="52">
        <v>2012</v>
      </c>
      <c r="B465" s="53" t="s">
        <v>1137</v>
      </c>
      <c r="C465" s="54">
        <v>19.5</v>
      </c>
    </row>
    <row r="466" spans="1:3" x14ac:dyDescent="0.25">
      <c r="A466" s="49">
        <v>2012</v>
      </c>
      <c r="B466" s="50" t="s">
        <v>1138</v>
      </c>
      <c r="C466" s="51">
        <v>30</v>
      </c>
    </row>
    <row r="467" spans="1:3" x14ac:dyDescent="0.25">
      <c r="A467" s="52">
        <v>2012</v>
      </c>
      <c r="B467" s="53" t="s">
        <v>1139</v>
      </c>
      <c r="C467" s="54">
        <v>2</v>
      </c>
    </row>
    <row r="468" spans="1:3" x14ac:dyDescent="0.25">
      <c r="A468" s="49">
        <v>2012</v>
      </c>
      <c r="B468" s="50" t="s">
        <v>1140</v>
      </c>
      <c r="C468" s="51">
        <v>56</v>
      </c>
    </row>
    <row r="469" spans="1:3" x14ac:dyDescent="0.25">
      <c r="A469" s="52">
        <v>2012</v>
      </c>
      <c r="B469" s="53" t="s">
        <v>1141</v>
      </c>
      <c r="C469" s="54">
        <v>34.5</v>
      </c>
    </row>
    <row r="470" spans="1:3" x14ac:dyDescent="0.25">
      <c r="A470" s="49">
        <v>2012</v>
      </c>
      <c r="B470" s="50" t="s">
        <v>1142</v>
      </c>
      <c r="C470" s="51">
        <v>79</v>
      </c>
    </row>
    <row r="471" spans="1:3" x14ac:dyDescent="0.25">
      <c r="A471" s="52">
        <v>2012</v>
      </c>
      <c r="B471" s="53" t="s">
        <v>1143</v>
      </c>
      <c r="C471" s="54">
        <v>42</v>
      </c>
    </row>
    <row r="472" spans="1:3" x14ac:dyDescent="0.25">
      <c r="A472" s="49">
        <v>2012</v>
      </c>
      <c r="B472" s="50" t="s">
        <v>1144</v>
      </c>
      <c r="C472" s="51">
        <v>0</v>
      </c>
    </row>
    <row r="473" spans="1:3" x14ac:dyDescent="0.25">
      <c r="A473" s="52">
        <v>2012</v>
      </c>
      <c r="B473" s="53" t="s">
        <v>1145</v>
      </c>
      <c r="C473" s="54">
        <v>0</v>
      </c>
    </row>
    <row r="474" spans="1:3" x14ac:dyDescent="0.25">
      <c r="A474" s="49">
        <v>2012</v>
      </c>
      <c r="B474" s="50" t="s">
        <v>1146</v>
      </c>
      <c r="C474" s="51">
        <v>0</v>
      </c>
    </row>
    <row r="475" spans="1:3" x14ac:dyDescent="0.25">
      <c r="A475" s="52">
        <v>2013</v>
      </c>
      <c r="B475" s="53" t="s">
        <v>1136</v>
      </c>
      <c r="C475" s="54">
        <v>0</v>
      </c>
    </row>
    <row r="476" spans="1:3" x14ac:dyDescent="0.25">
      <c r="A476" s="49">
        <v>2013</v>
      </c>
      <c r="B476" s="50" t="s">
        <v>1137</v>
      </c>
      <c r="C476" s="51">
        <v>18</v>
      </c>
    </row>
    <row r="477" spans="1:3" x14ac:dyDescent="0.25">
      <c r="A477" s="52">
        <v>2013</v>
      </c>
      <c r="B477" s="53" t="s">
        <v>1138</v>
      </c>
      <c r="C477" s="54">
        <v>60.7</v>
      </c>
    </row>
    <row r="478" spans="1:3" x14ac:dyDescent="0.25">
      <c r="A478" s="49">
        <v>2013</v>
      </c>
      <c r="B478" s="50" t="s">
        <v>1139</v>
      </c>
      <c r="C478" s="51">
        <v>147.1</v>
      </c>
    </row>
    <row r="479" spans="1:3" x14ac:dyDescent="0.25">
      <c r="A479" s="52">
        <v>2013</v>
      </c>
      <c r="B479" s="53" t="s">
        <v>1140</v>
      </c>
      <c r="C479" s="54">
        <v>26</v>
      </c>
    </row>
    <row r="480" spans="1:3" x14ac:dyDescent="0.25">
      <c r="A480" s="49">
        <v>2013</v>
      </c>
      <c r="B480" s="50" t="s">
        <v>1141</v>
      </c>
      <c r="C480" s="51">
        <v>10</v>
      </c>
    </row>
    <row r="481" spans="1:3" x14ac:dyDescent="0.25">
      <c r="A481" s="52">
        <v>2013</v>
      </c>
      <c r="B481" s="53" t="s">
        <v>1142</v>
      </c>
      <c r="C481" s="54">
        <v>29</v>
      </c>
    </row>
    <row r="482" spans="1:3" x14ac:dyDescent="0.25">
      <c r="A482" s="49">
        <v>2013</v>
      </c>
      <c r="B482" s="50" t="s">
        <v>1143</v>
      </c>
      <c r="C482" s="51">
        <v>14</v>
      </c>
    </row>
    <row r="483" spans="1:3" x14ac:dyDescent="0.25">
      <c r="A483" s="52">
        <v>2013</v>
      </c>
      <c r="B483" s="53" t="s">
        <v>1144</v>
      </c>
      <c r="C483" s="54">
        <v>3.5</v>
      </c>
    </row>
    <row r="484" spans="1:3" x14ac:dyDescent="0.25">
      <c r="A484" s="49">
        <v>2013</v>
      </c>
      <c r="B484" s="50" t="s">
        <v>1145</v>
      </c>
      <c r="C484" s="51">
        <v>0</v>
      </c>
    </row>
    <row r="485" spans="1:3" x14ac:dyDescent="0.25">
      <c r="A485" s="52">
        <v>2013</v>
      </c>
      <c r="B485" s="53" t="s">
        <v>1146</v>
      </c>
      <c r="C485" s="54">
        <v>0</v>
      </c>
    </row>
    <row r="486" spans="1:3" x14ac:dyDescent="0.25">
      <c r="A486" s="49">
        <v>2014</v>
      </c>
      <c r="B486" s="50" t="s">
        <v>1136</v>
      </c>
      <c r="C486" s="51">
        <v>0</v>
      </c>
    </row>
    <row r="487" spans="1:3" x14ac:dyDescent="0.25">
      <c r="A487" s="52">
        <v>2014</v>
      </c>
      <c r="B487" s="53" t="s">
        <v>1137</v>
      </c>
      <c r="C487" s="54">
        <v>10</v>
      </c>
    </row>
    <row r="488" spans="1:3" x14ac:dyDescent="0.25">
      <c r="A488" s="49">
        <v>2014</v>
      </c>
      <c r="B488" s="50" t="s">
        <v>1138</v>
      </c>
      <c r="C488" s="51">
        <v>10.5</v>
      </c>
    </row>
    <row r="489" spans="1:3" x14ac:dyDescent="0.25">
      <c r="A489" s="52">
        <v>2014</v>
      </c>
      <c r="B489" s="53" t="s">
        <v>1139</v>
      </c>
      <c r="C489" s="54">
        <v>24.5</v>
      </c>
    </row>
    <row r="490" spans="1:3" x14ac:dyDescent="0.25">
      <c r="A490" s="49">
        <v>2014</v>
      </c>
      <c r="B490" s="50" t="s">
        <v>1140</v>
      </c>
      <c r="C490" s="51">
        <v>15</v>
      </c>
    </row>
    <row r="491" spans="1:3" x14ac:dyDescent="0.25">
      <c r="A491" s="52">
        <v>2014</v>
      </c>
      <c r="B491" s="53" t="s">
        <v>1141</v>
      </c>
      <c r="C491" s="54">
        <v>68.5</v>
      </c>
    </row>
    <row r="492" spans="1:3" x14ac:dyDescent="0.25">
      <c r="A492" s="49">
        <v>2014</v>
      </c>
      <c r="B492" s="50" t="s">
        <v>1142</v>
      </c>
      <c r="C492" s="51">
        <v>56.5</v>
      </c>
    </row>
    <row r="493" spans="1:3" x14ac:dyDescent="0.25">
      <c r="A493" s="52">
        <v>2014</v>
      </c>
      <c r="B493" s="53" t="s">
        <v>1143</v>
      </c>
      <c r="C493" s="54">
        <v>47</v>
      </c>
    </row>
    <row r="494" spans="1:3" x14ac:dyDescent="0.25">
      <c r="A494" s="49">
        <v>2014</v>
      </c>
      <c r="B494" s="50" t="s">
        <v>1144</v>
      </c>
      <c r="C494" s="51">
        <v>6</v>
      </c>
    </row>
    <row r="495" spans="1:3" x14ac:dyDescent="0.25">
      <c r="A495" s="52">
        <v>2014</v>
      </c>
      <c r="B495" s="53" t="s">
        <v>1145</v>
      </c>
      <c r="C495" s="54">
        <v>0</v>
      </c>
    </row>
    <row r="496" spans="1:3" x14ac:dyDescent="0.25">
      <c r="A496" s="49">
        <v>2014</v>
      </c>
      <c r="B496" s="50" t="s">
        <v>1146</v>
      </c>
      <c r="C496" s="51">
        <v>0</v>
      </c>
    </row>
    <row r="497" spans="1:3" x14ac:dyDescent="0.25">
      <c r="A497" s="52">
        <v>2015</v>
      </c>
      <c r="B497" s="53" t="s">
        <v>1136</v>
      </c>
      <c r="C497" s="54">
        <v>0</v>
      </c>
    </row>
    <row r="498" spans="1:3" x14ac:dyDescent="0.25">
      <c r="A498" s="49">
        <v>2015</v>
      </c>
      <c r="B498" s="50" t="s">
        <v>1137</v>
      </c>
      <c r="C498" s="51">
        <v>0</v>
      </c>
    </row>
    <row r="499" spans="1:3" x14ac:dyDescent="0.25">
      <c r="A499" s="52">
        <v>2015</v>
      </c>
      <c r="B499" s="53" t="s">
        <v>1138</v>
      </c>
      <c r="C499" s="54">
        <v>13.1</v>
      </c>
    </row>
    <row r="500" spans="1:3" x14ac:dyDescent="0.25">
      <c r="A500" s="49">
        <v>2015</v>
      </c>
      <c r="B500" s="50" t="s">
        <v>1139</v>
      </c>
      <c r="C500" s="51">
        <v>63.5</v>
      </c>
    </row>
    <row r="501" spans="1:3" x14ac:dyDescent="0.25">
      <c r="A501" s="52">
        <v>2015</v>
      </c>
      <c r="B501" s="53" t="s">
        <v>1140</v>
      </c>
      <c r="C501" s="54">
        <v>2.6</v>
      </c>
    </row>
    <row r="502" spans="1:3" x14ac:dyDescent="0.25">
      <c r="A502" s="49">
        <v>2015</v>
      </c>
      <c r="B502" s="50" t="s">
        <v>1141</v>
      </c>
      <c r="C502" s="51">
        <v>33</v>
      </c>
    </row>
    <row r="503" spans="1:3" x14ac:dyDescent="0.25">
      <c r="A503" s="52">
        <v>2015</v>
      </c>
      <c r="B503" s="53" t="s">
        <v>1142</v>
      </c>
      <c r="C503" s="54">
        <v>7.5</v>
      </c>
    </row>
    <row r="504" spans="1:3" x14ac:dyDescent="0.25">
      <c r="A504" s="49">
        <v>2015</v>
      </c>
      <c r="B504" s="50" t="s">
        <v>1143</v>
      </c>
      <c r="C504" s="51">
        <v>18.3</v>
      </c>
    </row>
    <row r="505" spans="1:3" x14ac:dyDescent="0.25">
      <c r="A505" s="52">
        <v>2015</v>
      </c>
      <c r="B505" s="53" t="s">
        <v>1144</v>
      </c>
      <c r="C505" s="54">
        <v>0</v>
      </c>
    </row>
    <row r="506" spans="1:3" x14ac:dyDescent="0.25">
      <c r="A506" s="49">
        <v>2015</v>
      </c>
      <c r="B506" s="50" t="s">
        <v>1145</v>
      </c>
      <c r="C506" s="51">
        <v>0</v>
      </c>
    </row>
    <row r="507" spans="1:3" x14ac:dyDescent="0.25">
      <c r="A507" s="55">
        <v>2015</v>
      </c>
      <c r="B507" s="56" t="s">
        <v>1146</v>
      </c>
      <c r="C507" s="57">
        <v>0</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6B77B-6315-4D50-ADD8-BE975E443425}">
  <sheetPr codeName="Sheet18"/>
  <dimension ref="A1:C47"/>
  <sheetViews>
    <sheetView workbookViewId="0">
      <selection activeCell="A5" sqref="A5"/>
    </sheetView>
  </sheetViews>
  <sheetFormatPr defaultRowHeight="15" x14ac:dyDescent="0.25"/>
  <cols>
    <col min="1" max="1" width="9.42578125" customWidth="1"/>
  </cols>
  <sheetData>
    <row r="1" spans="1:3" x14ac:dyDescent="0.25">
      <c r="A1" s="58" t="s">
        <v>1133</v>
      </c>
      <c r="C1" t="s">
        <v>1155</v>
      </c>
    </row>
    <row r="2" spans="1:3" x14ac:dyDescent="0.25">
      <c r="A2" s="59">
        <v>1970</v>
      </c>
    </row>
    <row r="3" spans="1:3" x14ac:dyDescent="0.25">
      <c r="A3" s="60">
        <v>1971</v>
      </c>
    </row>
    <row r="4" spans="1:3" x14ac:dyDescent="0.25">
      <c r="A4" s="59">
        <v>1972</v>
      </c>
    </row>
    <row r="5" spans="1:3" x14ac:dyDescent="0.25">
      <c r="A5" s="60">
        <v>1973</v>
      </c>
    </row>
    <row r="6" spans="1:3" x14ac:dyDescent="0.25">
      <c r="A6" s="59">
        <v>1974</v>
      </c>
    </row>
    <row r="7" spans="1:3" x14ac:dyDescent="0.25">
      <c r="A7" s="60">
        <v>1975</v>
      </c>
    </row>
    <row r="8" spans="1:3" x14ac:dyDescent="0.25">
      <c r="A8" s="59">
        <v>1976</v>
      </c>
    </row>
    <row r="9" spans="1:3" x14ac:dyDescent="0.25">
      <c r="A9" s="60">
        <v>1977</v>
      </c>
    </row>
    <row r="10" spans="1:3" x14ac:dyDescent="0.25">
      <c r="A10" s="59">
        <v>1978</v>
      </c>
    </row>
    <row r="11" spans="1:3" x14ac:dyDescent="0.25">
      <c r="A11" s="60">
        <v>1979</v>
      </c>
    </row>
    <row r="12" spans="1:3" x14ac:dyDescent="0.25">
      <c r="A12" s="59">
        <v>1980</v>
      </c>
    </row>
    <row r="13" spans="1:3" x14ac:dyDescent="0.25">
      <c r="A13" s="60">
        <v>1981</v>
      </c>
    </row>
    <row r="14" spans="1:3" x14ac:dyDescent="0.25">
      <c r="A14" s="59">
        <v>1982</v>
      </c>
    </row>
    <row r="15" spans="1:3" x14ac:dyDescent="0.25">
      <c r="A15" s="60">
        <v>1983</v>
      </c>
    </row>
    <row r="16" spans="1:3" x14ac:dyDescent="0.25">
      <c r="A16" s="59">
        <v>1984</v>
      </c>
    </row>
    <row r="17" spans="1:1" x14ac:dyDescent="0.25">
      <c r="A17" s="60">
        <v>1985</v>
      </c>
    </row>
    <row r="18" spans="1:1" x14ac:dyDescent="0.25">
      <c r="A18" s="59">
        <v>1986</v>
      </c>
    </row>
    <row r="19" spans="1:1" x14ac:dyDescent="0.25">
      <c r="A19" s="60">
        <v>1987</v>
      </c>
    </row>
    <row r="20" spans="1:1" x14ac:dyDescent="0.25">
      <c r="A20" s="59">
        <v>1988</v>
      </c>
    </row>
    <row r="21" spans="1:1" x14ac:dyDescent="0.25">
      <c r="A21" s="60">
        <v>1989</v>
      </c>
    </row>
    <row r="22" spans="1:1" x14ac:dyDescent="0.25">
      <c r="A22" s="59">
        <v>1990</v>
      </c>
    </row>
    <row r="23" spans="1:1" x14ac:dyDescent="0.25">
      <c r="A23" s="60">
        <v>1991</v>
      </c>
    </row>
    <row r="24" spans="1:1" x14ac:dyDescent="0.25">
      <c r="A24" s="59">
        <v>1992</v>
      </c>
    </row>
    <row r="25" spans="1:1" x14ac:dyDescent="0.25">
      <c r="A25" s="60">
        <v>1993</v>
      </c>
    </row>
    <row r="26" spans="1:1" x14ac:dyDescent="0.25">
      <c r="A26" s="59">
        <v>1994</v>
      </c>
    </row>
    <row r="27" spans="1:1" x14ac:dyDescent="0.25">
      <c r="A27" s="60">
        <v>1995</v>
      </c>
    </row>
    <row r="28" spans="1:1" x14ac:dyDescent="0.25">
      <c r="A28" s="59">
        <v>1996</v>
      </c>
    </row>
    <row r="29" spans="1:1" x14ac:dyDescent="0.25">
      <c r="A29" s="60">
        <v>1997</v>
      </c>
    </row>
    <row r="30" spans="1:1" x14ac:dyDescent="0.25">
      <c r="A30" s="59">
        <v>1998</v>
      </c>
    </row>
    <row r="31" spans="1:1" x14ac:dyDescent="0.25">
      <c r="A31" s="60">
        <v>1999</v>
      </c>
    </row>
    <row r="32" spans="1:1" x14ac:dyDescent="0.25">
      <c r="A32" s="59">
        <v>2000</v>
      </c>
    </row>
    <row r="33" spans="1:1" x14ac:dyDescent="0.25">
      <c r="A33" s="60">
        <v>2001</v>
      </c>
    </row>
    <row r="34" spans="1:1" x14ac:dyDescent="0.25">
      <c r="A34" s="59">
        <v>2002</v>
      </c>
    </row>
    <row r="35" spans="1:1" x14ac:dyDescent="0.25">
      <c r="A35" s="60">
        <v>2003</v>
      </c>
    </row>
    <row r="36" spans="1:1" x14ac:dyDescent="0.25">
      <c r="A36" s="59">
        <v>2004</v>
      </c>
    </row>
    <row r="37" spans="1:1" x14ac:dyDescent="0.25">
      <c r="A37" s="60">
        <v>2005</v>
      </c>
    </row>
    <row r="38" spans="1:1" x14ac:dyDescent="0.25">
      <c r="A38" s="59">
        <v>2006</v>
      </c>
    </row>
    <row r="39" spans="1:1" x14ac:dyDescent="0.25">
      <c r="A39" s="60">
        <v>2007</v>
      </c>
    </row>
    <row r="40" spans="1:1" x14ac:dyDescent="0.25">
      <c r="A40" s="59">
        <v>2008</v>
      </c>
    </row>
    <row r="41" spans="1:1" x14ac:dyDescent="0.25">
      <c r="A41" s="60">
        <v>2009</v>
      </c>
    </row>
    <row r="42" spans="1:1" x14ac:dyDescent="0.25">
      <c r="A42" s="59">
        <v>2010</v>
      </c>
    </row>
    <row r="43" spans="1:1" x14ac:dyDescent="0.25">
      <c r="A43" s="60">
        <v>2011</v>
      </c>
    </row>
    <row r="44" spans="1:1" x14ac:dyDescent="0.25">
      <c r="A44" s="59">
        <v>2012</v>
      </c>
    </row>
    <row r="45" spans="1:1" x14ac:dyDescent="0.25">
      <c r="A45" s="60">
        <v>2013</v>
      </c>
    </row>
    <row r="46" spans="1:1" x14ac:dyDescent="0.25">
      <c r="A46" s="59">
        <v>2014</v>
      </c>
    </row>
    <row r="47" spans="1:1" x14ac:dyDescent="0.25">
      <c r="A47" s="61">
        <v>2015</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4BABA-AD31-4A19-AD5E-F2AFA62F88F3}">
  <sheetPr codeName="Sheet19"/>
  <dimension ref="A1:K6"/>
  <sheetViews>
    <sheetView zoomScaleNormal="100" workbookViewId="0">
      <selection activeCell="K1" sqref="K1"/>
    </sheetView>
  </sheetViews>
  <sheetFormatPr defaultColWidth="8.85546875" defaultRowHeight="12.75" x14ac:dyDescent="0.2"/>
  <cols>
    <col min="1" max="16384" width="8.85546875" style="64"/>
  </cols>
  <sheetData>
    <row r="1" spans="1:11" x14ac:dyDescent="0.2">
      <c r="A1" s="62"/>
      <c r="B1" s="62" t="str">
        <f>'6. Pivot'!Q5</f>
        <v>Quantity</v>
      </c>
      <c r="C1" s="64" t="s">
        <v>1157</v>
      </c>
      <c r="D1" s="64" t="s">
        <v>1158</v>
      </c>
      <c r="E1" s="64" t="s">
        <v>1159</v>
      </c>
      <c r="F1" s="64" t="s">
        <v>1160</v>
      </c>
      <c r="G1" s="64" t="s">
        <v>1161</v>
      </c>
      <c r="H1" s="64" t="s">
        <v>1162</v>
      </c>
      <c r="I1" s="64" t="s">
        <v>1163</v>
      </c>
      <c r="J1" s="64" t="s">
        <v>1164</v>
      </c>
      <c r="K1" s="64" t="s">
        <v>1165</v>
      </c>
    </row>
    <row r="2" spans="1:11" x14ac:dyDescent="0.2">
      <c r="A2" s="65" t="str">
        <f>'6. Pivot'!P6</f>
        <v>Starting Inventory</v>
      </c>
      <c r="B2" s="64">
        <f>'6. Pivot'!Q6</f>
        <v>200</v>
      </c>
      <c r="C2" s="64">
        <v>1.5</v>
      </c>
      <c r="D2" s="66">
        <f>B2</f>
        <v>200</v>
      </c>
      <c r="G2" s="64">
        <f>B2</f>
        <v>200</v>
      </c>
      <c r="H2" s="64" t="b">
        <v>0</v>
      </c>
      <c r="I2" s="64" t="b">
        <v>1</v>
      </c>
      <c r="J2" s="64" t="b">
        <v>1</v>
      </c>
    </row>
    <row r="3" spans="1:11" x14ac:dyDescent="0.2">
      <c r="A3" s="65" t="str">
        <f>'6. Pivot'!P7</f>
        <v>Received</v>
      </c>
      <c r="B3" s="64">
        <f>'6. Pivot'!Q7</f>
        <v>100</v>
      </c>
      <c r="C3" s="64">
        <f ca="1">OFFSET(C3,-1,0)+1</f>
        <v>2.5</v>
      </c>
      <c r="D3" s="66">
        <f ca="1">IF(LEN(B3)=0,OFFSET(G3,-1,0),0)</f>
        <v>0</v>
      </c>
      <c r="E3" s="64">
        <f ca="1">IF(OR(LEN(B3)=0,B3=0),NA(),OFFSET(E3,-1,2))</f>
        <v>200</v>
      </c>
      <c r="F3" s="64">
        <f ca="1">IF(OR(LEN(B3)=0,B3=0),NA(),OFFSET(F3,0,1))</f>
        <v>300</v>
      </c>
      <c r="G3" s="64">
        <f ca="1">SUM(B$2:OFFSET(G3,0,-5))</f>
        <v>300</v>
      </c>
      <c r="H3" s="64" t="e">
        <f ca="1">IF(H2,IF(LEN(B3)&gt;0,AVERAGE(OFFSET(G3,-1,0,2,1)),NA()),NA())</f>
        <v>#N/A</v>
      </c>
      <c r="I3" s="64">
        <f ca="1">IF(I2,IF(LEN(B3)&gt;0,MAX(OFFSET(G3,-1,0,2,1)),NA()),NA())</f>
        <v>300</v>
      </c>
      <c r="J3" s="64">
        <f ca="1">IF(J2,IF(LEN(B3)&gt;0,MIN(OFFSET(G3,-1,0,2,1)),NA()),NA())</f>
        <v>200</v>
      </c>
      <c r="K3" s="64">
        <f>IF(LEN(B3)&gt;0,B3,"")</f>
        <v>100</v>
      </c>
    </row>
    <row r="4" spans="1:11" x14ac:dyDescent="0.2">
      <c r="A4" s="65" t="str">
        <f>'6. Pivot'!P8</f>
        <v>Spoiled</v>
      </c>
      <c r="B4" s="64">
        <f>'6. Pivot'!Q8</f>
        <v>-30</v>
      </c>
      <c r="C4" s="64">
        <f ca="1">OFFSET(C4,-1,0)+1</f>
        <v>3.5</v>
      </c>
      <c r="D4" s="66">
        <f ca="1">IF(LEN(B4)=0,OFFSET(G4,-1,0),0)</f>
        <v>0</v>
      </c>
      <c r="E4" s="64">
        <f ca="1">IF(OR(LEN(B4)=0,B4=0),NA(),OFFSET(E4,-1,2))</f>
        <v>300</v>
      </c>
      <c r="F4" s="64">
        <f ca="1">IF(OR(LEN(B4)=0,B4=0),NA(),OFFSET(F4,0,1))</f>
        <v>270</v>
      </c>
      <c r="G4" s="64">
        <f ca="1">SUM(B$2:OFFSET(G4,0,-5))</f>
        <v>270</v>
      </c>
      <c r="H4" s="64" t="e">
        <f ca="1">IF(H2,IF(LEN(B4)&gt;0,AVERAGE(OFFSET(G4,-1,0,2,1)),NA()),NA())</f>
        <v>#N/A</v>
      </c>
      <c r="I4" s="64">
        <f ca="1">IF(I2,IF(LEN(B4)&gt;0,MAX(OFFSET(G4,-1,0,2,1)),NA()),NA())</f>
        <v>300</v>
      </c>
      <c r="J4" s="64">
        <f ca="1">IF(J2,IF(LEN(B4)&gt;0,MIN(OFFSET(G4,-1,0,2,1)),NA()),NA())</f>
        <v>270</v>
      </c>
      <c r="K4" s="64">
        <f>IF(LEN(B4)&gt;0,B4,"")</f>
        <v>-30</v>
      </c>
    </row>
    <row r="5" spans="1:11" x14ac:dyDescent="0.2">
      <c r="A5" s="65" t="str">
        <f>'6. Pivot'!P9</f>
        <v>Sold</v>
      </c>
      <c r="B5" s="64">
        <f>'6. Pivot'!Q9</f>
        <v>-100</v>
      </c>
      <c r="C5" s="64">
        <f ca="1">OFFSET(C5,-1,0)+1</f>
        <v>4.5</v>
      </c>
      <c r="D5" s="66">
        <f ca="1">IF(LEN(B5)=0,OFFSET(G5,-1,0),0)</f>
        <v>0</v>
      </c>
      <c r="E5" s="64">
        <f ca="1">IF(OR(LEN(B5)=0,B5=0),NA(),OFFSET(E5,-1,2))</f>
        <v>270</v>
      </c>
      <c r="F5" s="64">
        <f ca="1">IF(OR(LEN(B5)=0,B5=0),NA(),OFFSET(F5,0,1))</f>
        <v>170</v>
      </c>
      <c r="G5" s="64">
        <f ca="1">SUM(B$2:OFFSET(G5,0,-5))</f>
        <v>170</v>
      </c>
      <c r="H5" s="64" t="e">
        <f ca="1">IF(H2,IF(LEN(B5)&gt;0,AVERAGE(OFFSET(G5,-1,0,2,1)),NA()),NA())</f>
        <v>#N/A</v>
      </c>
      <c r="I5" s="64">
        <f ca="1">IF(I2,IF(LEN(B5)&gt;0,MAX(OFFSET(G5,-1,0,2,1)),NA()),NA())</f>
        <v>270</v>
      </c>
      <c r="J5" s="64">
        <f ca="1">IF(J2,IF(LEN(B5)&gt;0,MIN(OFFSET(G5,-1,0,2,1)),NA()),NA())</f>
        <v>170</v>
      </c>
      <c r="K5" s="64">
        <f>IF(LEN(B5)&gt;0,B5,"")</f>
        <v>-100</v>
      </c>
    </row>
    <row r="6" spans="1:11" x14ac:dyDescent="0.2">
      <c r="A6" s="65" t="s">
        <v>1166</v>
      </c>
      <c r="D6" s="66">
        <f ca="1">IF(LEN(B6)=0,OFFSET(G6,-1,0),0)</f>
        <v>170</v>
      </c>
    </row>
  </sheetData>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kCenter">
              <controlPr defaultSize="0" autoFill="0" autoLine="0" autoPict="0">
                <anchor moveWithCells="1">
                  <from>
                    <xdr:col>7</xdr:col>
                    <xdr:colOff>9525</xdr:colOff>
                    <xdr:row>1</xdr:row>
                    <xdr:rowOff>9525</xdr:rowOff>
                  </from>
                  <to>
                    <xdr:col>7</xdr:col>
                    <xdr:colOff>600075</xdr:colOff>
                    <xdr:row>1</xdr:row>
                    <xdr:rowOff>152400</xdr:rowOff>
                  </to>
                </anchor>
              </controlPr>
            </control>
          </mc:Choice>
        </mc:AlternateContent>
        <mc:AlternateContent xmlns:mc="http://schemas.openxmlformats.org/markup-compatibility/2006">
          <mc:Choice Requires="x14">
            <control shapeId="22530" r:id="rId5" name="chkAbove">
              <controlPr defaultSize="0" autoFill="0" autoLine="0" autoPict="0">
                <anchor moveWithCells="1">
                  <from>
                    <xdr:col>8</xdr:col>
                    <xdr:colOff>9525</xdr:colOff>
                    <xdr:row>1</xdr:row>
                    <xdr:rowOff>9525</xdr:rowOff>
                  </from>
                  <to>
                    <xdr:col>8</xdr:col>
                    <xdr:colOff>600075</xdr:colOff>
                    <xdr:row>1</xdr:row>
                    <xdr:rowOff>152400</xdr:rowOff>
                  </to>
                </anchor>
              </controlPr>
            </control>
          </mc:Choice>
        </mc:AlternateContent>
        <mc:AlternateContent xmlns:mc="http://schemas.openxmlformats.org/markup-compatibility/2006">
          <mc:Choice Requires="x14">
            <control shapeId="22531" r:id="rId6" name="chkBelow">
              <controlPr defaultSize="0" autoFill="0" autoLine="0" autoPict="0">
                <anchor moveWithCells="1">
                  <from>
                    <xdr:col>9</xdr:col>
                    <xdr:colOff>9525</xdr:colOff>
                    <xdr:row>1</xdr:row>
                    <xdr:rowOff>9525</xdr:rowOff>
                  </from>
                  <to>
                    <xdr:col>9</xdr:col>
                    <xdr:colOff>600075</xdr:colOff>
                    <xdr:row>1</xdr:row>
                    <xdr:rowOff>152400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F841B-2445-4E66-88DC-EADEECB4E93A}">
  <sheetPr codeName="Sheet20"/>
  <dimension ref="B1:Q10"/>
  <sheetViews>
    <sheetView workbookViewId="0">
      <selection activeCell="M7" sqref="M7"/>
    </sheetView>
  </sheetViews>
  <sheetFormatPr defaultColWidth="8.85546875" defaultRowHeight="12.75" x14ac:dyDescent="0.2"/>
  <cols>
    <col min="1" max="1" width="3.7109375" style="64" customWidth="1"/>
    <col min="2" max="2" width="14.85546875" style="64" bestFit="1" customWidth="1"/>
    <col min="3" max="3" width="16.28515625" style="64" bestFit="1" customWidth="1"/>
    <col min="4" max="4" width="15.5703125" style="64" bestFit="1" customWidth="1"/>
    <col min="5" max="5" width="8.85546875" style="64"/>
    <col min="6" max="6" width="7.5703125" style="64" bestFit="1" customWidth="1"/>
    <col min="7" max="7" width="11.7109375" style="64" bestFit="1" customWidth="1"/>
    <col min="8" max="8" width="10.7109375" style="64" bestFit="1" customWidth="1"/>
    <col min="9" max="9" width="4.7109375" style="64" customWidth="1"/>
    <col min="10" max="10" width="10" style="64" bestFit="1" customWidth="1"/>
    <col min="11" max="11" width="8.85546875" style="64"/>
    <col min="12" max="12" width="6.42578125" style="64" customWidth="1"/>
    <col min="13" max="13" width="15.5703125" style="64" bestFit="1" customWidth="1"/>
    <col min="14" max="14" width="14.85546875" style="64" bestFit="1" customWidth="1"/>
    <col min="15" max="15" width="8.85546875" style="64"/>
    <col min="16" max="16" width="15.140625" style="64" bestFit="1" customWidth="1"/>
    <col min="17" max="16384" width="8.85546875" style="64"/>
  </cols>
  <sheetData>
    <row r="1" spans="2:17" ht="15" x14ac:dyDescent="0.25">
      <c r="B1" s="67" t="s">
        <v>1167</v>
      </c>
      <c r="J1" s="67" t="s">
        <v>1168</v>
      </c>
      <c r="M1" s="67" t="s">
        <v>1169</v>
      </c>
    </row>
    <row r="3" spans="2:17" ht="15" x14ac:dyDescent="0.25">
      <c r="M3" s="19" t="s">
        <v>1170</v>
      </c>
      <c r="N3" t="s">
        <v>1184</v>
      </c>
    </row>
    <row r="4" spans="2:17" ht="15" x14ac:dyDescent="0.25">
      <c r="B4" s="19" t="s">
        <v>1172</v>
      </c>
      <c r="C4" s="19" t="s">
        <v>1173</v>
      </c>
      <c r="D4"/>
      <c r="F4" s="62" t="s">
        <v>1174</v>
      </c>
      <c r="J4" s="62" t="s">
        <v>1175</v>
      </c>
    </row>
    <row r="5" spans="2:17" ht="15" x14ac:dyDescent="0.25">
      <c r="B5" s="19" t="s">
        <v>1170</v>
      </c>
      <c r="C5" t="s">
        <v>1176</v>
      </c>
      <c r="D5" t="s">
        <v>1166</v>
      </c>
      <c r="F5" s="62" t="str">
        <f>B5</f>
        <v>Item</v>
      </c>
      <c r="G5" s="62" t="s">
        <v>1177</v>
      </c>
      <c r="H5" s="62" t="s">
        <v>1178</v>
      </c>
      <c r="J5" s="68" t="s">
        <v>1179</v>
      </c>
      <c r="K5" s="68" t="s">
        <v>1180</v>
      </c>
      <c r="L5" s="62"/>
      <c r="M5" s="19" t="s">
        <v>23</v>
      </c>
      <c r="N5" t="s">
        <v>1172</v>
      </c>
      <c r="P5" s="62" t="s">
        <v>1173</v>
      </c>
      <c r="Q5" s="62" t="s">
        <v>1181</v>
      </c>
    </row>
    <row r="6" spans="2:17" ht="15" x14ac:dyDescent="0.25">
      <c r="B6" t="s">
        <v>1171</v>
      </c>
      <c r="C6">
        <v>100</v>
      </c>
      <c r="D6">
        <v>35</v>
      </c>
      <c r="F6" s="64" t="str">
        <f t="shared" ref="F6:F9" si="0">B6</f>
        <v>Apples</v>
      </c>
      <c r="G6" s="69">
        <f>IF($B6=$N$3,C6,0)</f>
        <v>0</v>
      </c>
      <c r="H6" s="69">
        <f t="shared" ref="H6:H9" si="1">IF($B6=$N$3,D6,0)</f>
        <v>0</v>
      </c>
      <c r="J6" s="70">
        <f>MATCH($N$3,$B$6:$B$9)-0.5</f>
        <v>2.5</v>
      </c>
      <c r="K6" s="70">
        <v>0</v>
      </c>
      <c r="M6" s="17" t="s">
        <v>1176</v>
      </c>
      <c r="N6">
        <v>200</v>
      </c>
      <c r="P6" s="65" t="s">
        <v>1176</v>
      </c>
      <c r="Q6" s="64">
        <f>N6</f>
        <v>200</v>
      </c>
    </row>
    <row r="7" spans="2:17" ht="15" x14ac:dyDescent="0.25">
      <c r="B7" t="s">
        <v>1182</v>
      </c>
      <c r="C7">
        <v>150</v>
      </c>
      <c r="D7">
        <v>50</v>
      </c>
      <c r="F7" s="64" t="str">
        <f t="shared" si="0"/>
        <v>Kiwis</v>
      </c>
      <c r="G7" s="69">
        <f t="shared" ref="G7:G9" si="2">IF($B7=$N$3,C7,0)</f>
        <v>0</v>
      </c>
      <c r="H7" s="69">
        <f t="shared" si="1"/>
        <v>0</v>
      </c>
      <c r="J7" s="70">
        <f>MATCH($N$3,$B$6:$B$9)-0.5</f>
        <v>2.5</v>
      </c>
      <c r="K7" s="70">
        <v>1</v>
      </c>
      <c r="M7" s="17" t="s">
        <v>1183</v>
      </c>
      <c r="N7">
        <v>100</v>
      </c>
      <c r="P7" s="65" t="s">
        <v>1183</v>
      </c>
      <c r="Q7" s="64">
        <f t="shared" ref="Q7:Q10" si="3">N7</f>
        <v>100</v>
      </c>
    </row>
    <row r="8" spans="2:17" ht="15" x14ac:dyDescent="0.25">
      <c r="B8" t="s">
        <v>1184</v>
      </c>
      <c r="C8">
        <v>200</v>
      </c>
      <c r="D8">
        <v>170</v>
      </c>
      <c r="F8" s="64" t="str">
        <f t="shared" si="0"/>
        <v>Oranges</v>
      </c>
      <c r="G8" s="69">
        <f t="shared" si="2"/>
        <v>200</v>
      </c>
      <c r="H8" s="69">
        <f t="shared" si="1"/>
        <v>170</v>
      </c>
      <c r="M8" s="17" t="s">
        <v>1185</v>
      </c>
      <c r="N8">
        <v>-30</v>
      </c>
      <c r="P8" s="65" t="s">
        <v>1185</v>
      </c>
      <c r="Q8" s="64">
        <f t="shared" si="3"/>
        <v>-30</v>
      </c>
    </row>
    <row r="9" spans="2:17" ht="15" x14ac:dyDescent="0.25">
      <c r="B9" t="s">
        <v>1186</v>
      </c>
      <c r="C9">
        <v>120</v>
      </c>
      <c r="D9">
        <v>120</v>
      </c>
      <c r="F9" s="64" t="str">
        <f t="shared" si="0"/>
        <v>Pears</v>
      </c>
      <c r="G9" s="69">
        <f t="shared" si="2"/>
        <v>0</v>
      </c>
      <c r="H9" s="69">
        <f t="shared" si="1"/>
        <v>0</v>
      </c>
      <c r="M9" s="17" t="s">
        <v>1187</v>
      </c>
      <c r="N9">
        <v>-100</v>
      </c>
      <c r="P9" s="65" t="s">
        <v>1187</v>
      </c>
      <c r="Q9" s="64">
        <f t="shared" si="3"/>
        <v>-100</v>
      </c>
    </row>
    <row r="10" spans="2:17" ht="15" x14ac:dyDescent="0.25">
      <c r="M10" s="17" t="s">
        <v>1166</v>
      </c>
      <c r="N10">
        <v>170</v>
      </c>
      <c r="P10" s="65" t="s">
        <v>1166</v>
      </c>
      <c r="Q10" s="64">
        <f t="shared" si="3"/>
        <v>170</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8C0AD-1E17-40C9-A1F2-996EA601757A}">
  <sheetPr codeName="Sheet21"/>
  <dimension ref="A1:C21"/>
  <sheetViews>
    <sheetView showGridLines="0" workbookViewId="0">
      <selection activeCell="B5" sqref="B5"/>
    </sheetView>
  </sheetViews>
  <sheetFormatPr defaultColWidth="8.85546875" defaultRowHeight="12.75" x14ac:dyDescent="0.2"/>
  <cols>
    <col min="1" max="1" width="8.85546875" style="64"/>
    <col min="2" max="2" width="15.140625" style="64" bestFit="1" customWidth="1"/>
    <col min="3" max="3" width="10" style="64" customWidth="1"/>
    <col min="4" max="16384" width="8.85546875" style="64"/>
  </cols>
  <sheetData>
    <row r="1" spans="1:3" x14ac:dyDescent="0.2">
      <c r="A1" s="72" t="s">
        <v>1170</v>
      </c>
      <c r="B1" s="72" t="s">
        <v>1173</v>
      </c>
      <c r="C1" s="72" t="s">
        <v>1181</v>
      </c>
    </row>
    <row r="2" spans="1:3" x14ac:dyDescent="0.2">
      <c r="A2" s="71" t="s">
        <v>1171</v>
      </c>
      <c r="B2" s="71" t="s">
        <v>1176</v>
      </c>
      <c r="C2" s="71">
        <v>100</v>
      </c>
    </row>
    <row r="3" spans="1:3" x14ac:dyDescent="0.2">
      <c r="A3" s="71" t="s">
        <v>1171</v>
      </c>
      <c r="B3" s="71" t="s">
        <v>1183</v>
      </c>
      <c r="C3" s="71">
        <v>50</v>
      </c>
    </row>
    <row r="4" spans="1:3" x14ac:dyDescent="0.2">
      <c r="A4" s="71" t="s">
        <v>1171</v>
      </c>
      <c r="B4" s="71" t="s">
        <v>1185</v>
      </c>
      <c r="C4" s="71">
        <v>-20</v>
      </c>
    </row>
    <row r="5" spans="1:3" x14ac:dyDescent="0.2">
      <c r="A5" s="71" t="s">
        <v>1171</v>
      </c>
      <c r="B5" s="71" t="s">
        <v>1187</v>
      </c>
      <c r="C5" s="71">
        <v>-95</v>
      </c>
    </row>
    <row r="6" spans="1:3" x14ac:dyDescent="0.2">
      <c r="A6" s="71" t="s">
        <v>1171</v>
      </c>
      <c r="B6" s="71" t="s">
        <v>1166</v>
      </c>
      <c r="C6" s="71">
        <f>SUM(C2:C5)</f>
        <v>35</v>
      </c>
    </row>
    <row r="7" spans="1:3" x14ac:dyDescent="0.2">
      <c r="A7" s="71" t="s">
        <v>1184</v>
      </c>
      <c r="B7" s="71" t="s">
        <v>1176</v>
      </c>
      <c r="C7" s="71">
        <v>200</v>
      </c>
    </row>
    <row r="8" spans="1:3" x14ac:dyDescent="0.2">
      <c r="A8" s="71" t="s">
        <v>1184</v>
      </c>
      <c r="B8" s="71" t="s">
        <v>1183</v>
      </c>
      <c r="C8" s="71">
        <v>100</v>
      </c>
    </row>
    <row r="9" spans="1:3" x14ac:dyDescent="0.2">
      <c r="A9" s="71" t="s">
        <v>1184</v>
      </c>
      <c r="B9" s="71" t="s">
        <v>1185</v>
      </c>
      <c r="C9" s="71">
        <v>-30</v>
      </c>
    </row>
    <row r="10" spans="1:3" x14ac:dyDescent="0.2">
      <c r="A10" s="71" t="s">
        <v>1184</v>
      </c>
      <c r="B10" s="71" t="s">
        <v>1187</v>
      </c>
      <c r="C10" s="71">
        <v>-100</v>
      </c>
    </row>
    <row r="11" spans="1:3" x14ac:dyDescent="0.2">
      <c r="A11" s="71" t="s">
        <v>1184</v>
      </c>
      <c r="B11" s="71" t="s">
        <v>1166</v>
      </c>
      <c r="C11" s="71">
        <f>SUM(C7:C10)</f>
        <v>170</v>
      </c>
    </row>
    <row r="12" spans="1:3" x14ac:dyDescent="0.2">
      <c r="A12" s="71" t="s">
        <v>1186</v>
      </c>
      <c r="B12" s="71" t="s">
        <v>1176</v>
      </c>
      <c r="C12" s="71">
        <v>120</v>
      </c>
    </row>
    <row r="13" spans="1:3" x14ac:dyDescent="0.2">
      <c r="A13" s="71" t="s">
        <v>1186</v>
      </c>
      <c r="B13" s="71" t="s">
        <v>1183</v>
      </c>
      <c r="C13" s="71">
        <v>50</v>
      </c>
    </row>
    <row r="14" spans="1:3" x14ac:dyDescent="0.2">
      <c r="A14" s="71" t="s">
        <v>1186</v>
      </c>
      <c r="B14" s="71" t="s">
        <v>1185</v>
      </c>
      <c r="C14" s="71">
        <v>-10</v>
      </c>
    </row>
    <row r="15" spans="1:3" x14ac:dyDescent="0.2">
      <c r="A15" s="71" t="s">
        <v>1186</v>
      </c>
      <c r="B15" s="71" t="s">
        <v>1187</v>
      </c>
      <c r="C15" s="71">
        <v>-40</v>
      </c>
    </row>
    <row r="16" spans="1:3" x14ac:dyDescent="0.2">
      <c r="A16" s="71" t="s">
        <v>1186</v>
      </c>
      <c r="B16" s="71" t="s">
        <v>1166</v>
      </c>
      <c r="C16" s="71">
        <f>SUM(C12:C15)</f>
        <v>120</v>
      </c>
    </row>
    <row r="17" spans="1:3" x14ac:dyDescent="0.2">
      <c r="A17" s="71" t="s">
        <v>1182</v>
      </c>
      <c r="B17" s="71" t="s">
        <v>1176</v>
      </c>
      <c r="C17" s="71">
        <v>150</v>
      </c>
    </row>
    <row r="18" spans="1:3" x14ac:dyDescent="0.2">
      <c r="A18" s="71" t="s">
        <v>1182</v>
      </c>
      <c r="B18" s="71" t="s">
        <v>1183</v>
      </c>
      <c r="C18" s="71">
        <v>0</v>
      </c>
    </row>
    <row r="19" spans="1:3" x14ac:dyDescent="0.2">
      <c r="A19" s="71" t="s">
        <v>1182</v>
      </c>
      <c r="B19" s="71" t="s">
        <v>1185</v>
      </c>
      <c r="C19" s="71">
        <v>0</v>
      </c>
    </row>
    <row r="20" spans="1:3" x14ac:dyDescent="0.2">
      <c r="A20" s="71" t="s">
        <v>1182</v>
      </c>
      <c r="B20" s="71" t="s">
        <v>1187</v>
      </c>
      <c r="C20" s="71">
        <v>-100</v>
      </c>
    </row>
    <row r="21" spans="1:3" x14ac:dyDescent="0.2">
      <c r="A21" s="71" t="s">
        <v>1182</v>
      </c>
      <c r="B21" s="71" t="s">
        <v>1166</v>
      </c>
      <c r="C21" s="71">
        <f>SUM(C17:C20)</f>
        <v>50</v>
      </c>
    </row>
  </sheetData>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BE5B-C0FC-4645-848A-04ADA3EBE05A}">
  <sheetPr codeName="Sheet27"/>
  <dimension ref="A1:H4"/>
  <sheetViews>
    <sheetView workbookViewId="0">
      <selection activeCell="B3" sqref="B3"/>
    </sheetView>
  </sheetViews>
  <sheetFormatPr defaultRowHeight="15" x14ac:dyDescent="0.25"/>
  <cols>
    <col min="1" max="1" width="15.140625" bestFit="1" customWidth="1"/>
    <col min="2" max="2" width="9.85546875" bestFit="1" customWidth="1"/>
    <col min="3" max="3" width="8.28515625" bestFit="1" customWidth="1"/>
    <col min="6" max="6" width="17" bestFit="1" customWidth="1"/>
    <col min="8" max="8" width="9.5703125" bestFit="1" customWidth="1"/>
  </cols>
  <sheetData>
    <row r="1" spans="1:8" x14ac:dyDescent="0.25">
      <c r="A1" s="111" t="s">
        <v>36</v>
      </c>
      <c r="B1" s="111" t="s">
        <v>1218</v>
      </c>
      <c r="C1" s="111" t="s">
        <v>1219</v>
      </c>
      <c r="F1" s="19" t="s">
        <v>36</v>
      </c>
      <c r="G1" s="19" t="s">
        <v>1219</v>
      </c>
      <c r="H1" s="19" t="s">
        <v>1218</v>
      </c>
    </row>
    <row r="2" spans="1:8" x14ac:dyDescent="0.25">
      <c r="A2" s="109" t="s">
        <v>1211</v>
      </c>
      <c r="B2" s="109" t="s">
        <v>1220</v>
      </c>
      <c r="C2" s="109">
        <v>1</v>
      </c>
      <c r="F2" t="s">
        <v>1222</v>
      </c>
      <c r="G2">
        <v>3</v>
      </c>
      <c r="H2" t="s">
        <v>1223</v>
      </c>
    </row>
    <row r="3" spans="1:8" x14ac:dyDescent="0.25">
      <c r="A3" s="110" t="s">
        <v>1212</v>
      </c>
      <c r="B3" s="110" t="s">
        <v>1221</v>
      </c>
      <c r="C3" s="110">
        <v>2</v>
      </c>
    </row>
    <row r="4" spans="1:8" x14ac:dyDescent="0.25">
      <c r="A4" s="109" t="s">
        <v>1222</v>
      </c>
      <c r="B4" s="109" t="s">
        <v>1223</v>
      </c>
      <c r="C4" s="109">
        <v>3</v>
      </c>
    </row>
  </sheetData>
  <pageMargins left="0.7" right="0.7" top="0.75" bottom="0.75" header="0.3" footer="0.3"/>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44E9A-EE12-485D-B0C4-61AFC1A641D2}">
  <dimension ref="A1:B2"/>
  <sheetViews>
    <sheetView workbookViewId="0">
      <selection activeCell="B3" sqref="B3"/>
    </sheetView>
  </sheetViews>
  <sheetFormatPr defaultRowHeight="15" x14ac:dyDescent="0.25"/>
  <sheetData>
    <row r="1" spans="1:2" x14ac:dyDescent="0.25">
      <c r="A1" t="s">
        <v>1294</v>
      </c>
      <c r="B1" t="s">
        <v>1295</v>
      </c>
    </row>
    <row r="2" spans="1:2" x14ac:dyDescent="0.25">
      <c r="A2" t="s">
        <v>1284</v>
      </c>
      <c r="B2" s="145" t="s">
        <v>1296</v>
      </c>
    </row>
  </sheetData>
  <hyperlinks>
    <hyperlink ref="B2" r:id="rId1" display="https://www.excelcampus.com/?p=28158" xr:uid="{73948A7E-C18B-4B7E-86C1-B6195C7B897D}"/>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37596-328D-4725-9735-461945C8B916}">
  <sheetPr codeName="Sheet28"/>
  <dimension ref="A1:Z23"/>
  <sheetViews>
    <sheetView showGridLines="0" workbookViewId="0">
      <selection activeCell="E23" sqref="E23:K23"/>
    </sheetView>
  </sheetViews>
  <sheetFormatPr defaultRowHeight="15" x14ac:dyDescent="0.25"/>
  <cols>
    <col min="1" max="1" width="7.140625" customWidth="1"/>
    <col min="2" max="2" width="11.28515625" customWidth="1"/>
    <col min="3" max="3" width="10.85546875" customWidth="1"/>
    <col min="4" max="26" width="8.85546875" style="21"/>
  </cols>
  <sheetData>
    <row r="1" spans="1:26" s="147" customFormat="1" ht="21" customHeight="1" x14ac:dyDescent="0.3">
      <c r="A1" s="146" t="s">
        <v>1266</v>
      </c>
      <c r="Q1" s="146"/>
      <c r="R1" s="146"/>
    </row>
    <row r="2" spans="1:26" x14ac:dyDescent="0.25">
      <c r="D2"/>
      <c r="E2"/>
      <c r="F2"/>
      <c r="G2"/>
      <c r="H2"/>
      <c r="I2"/>
      <c r="J2"/>
      <c r="K2"/>
      <c r="L2"/>
      <c r="M2"/>
      <c r="N2"/>
      <c r="O2"/>
      <c r="P2"/>
      <c r="Q2"/>
      <c r="R2"/>
      <c r="S2"/>
      <c r="T2"/>
      <c r="U2"/>
      <c r="V2"/>
      <c r="W2"/>
      <c r="X2"/>
      <c r="Y2"/>
      <c r="Z2"/>
    </row>
    <row r="4" spans="1:26" x14ac:dyDescent="0.25">
      <c r="B4" s="20" t="s">
        <v>26</v>
      </c>
      <c r="C4" s="148">
        <f>C12/100</f>
        <v>0.6</v>
      </c>
    </row>
    <row r="6" spans="1:26" x14ac:dyDescent="0.25">
      <c r="B6" s="20" t="s">
        <v>27</v>
      </c>
      <c r="C6" s="20" t="s">
        <v>28</v>
      </c>
    </row>
    <row r="7" spans="1:26" x14ac:dyDescent="0.25">
      <c r="A7" s="22" t="s">
        <v>29</v>
      </c>
      <c r="B7" s="23">
        <v>0.75</v>
      </c>
      <c r="C7" s="149">
        <f>IF(C$4&lt;=$B$7,C$4," ")</f>
        <v>0.6</v>
      </c>
    </row>
    <row r="8" spans="1:26" x14ac:dyDescent="0.25">
      <c r="A8" s="24" t="s">
        <v>30</v>
      </c>
      <c r="B8" s="23">
        <v>0.95</v>
      </c>
      <c r="C8" s="149" t="str">
        <f>IF(AND(C$4&gt;$B7,C$4&lt;=$B8),C$4," ")</f>
        <v xml:space="preserve"> </v>
      </c>
    </row>
    <row r="9" spans="1:26" x14ac:dyDescent="0.25">
      <c r="A9" s="25" t="s">
        <v>31</v>
      </c>
      <c r="B9" s="23">
        <v>1</v>
      </c>
      <c r="C9" s="149" t="str">
        <f>IF(C$4&gt;$B8,C$4," ")</f>
        <v xml:space="preserve"> </v>
      </c>
    </row>
    <row r="10" spans="1:26" x14ac:dyDescent="0.25">
      <c r="B10" s="20" t="s">
        <v>32</v>
      </c>
      <c r="C10" s="149">
        <f>MAX(1,C4)-C4</f>
        <v>0.4</v>
      </c>
    </row>
    <row r="12" spans="1:26" x14ac:dyDescent="0.25">
      <c r="B12" s="20" t="s">
        <v>33</v>
      </c>
      <c r="C12">
        <v>60</v>
      </c>
    </row>
    <row r="23" spans="5:11" x14ac:dyDescent="0.25">
      <c r="E23" s="151" t="s">
        <v>1284</v>
      </c>
      <c r="F23" s="145" t="s">
        <v>1285</v>
      </c>
      <c r="G23" s="152"/>
      <c r="H23" s="152"/>
      <c r="I23" s="152"/>
      <c r="J23" s="152"/>
      <c r="K23" s="152"/>
    </row>
  </sheetData>
  <hyperlinks>
    <hyperlink ref="F23" r:id="rId1" xr:uid="{AA6F4CC6-840B-4F1A-AA61-735D78794E0A}"/>
    <hyperlink ref="F23:K23" r:id="rId2" display="https://www.excelcampus.com/charts/progress-doughnut-chart/" xr:uid="{072DA7EC-588A-4390-8305-D20E108341F9}"/>
  </hyperlinks>
  <pageMargins left="0.7" right="0.7" top="0.75" bottom="0.75" header="0.3" footer="0.3"/>
  <pageSetup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45057" r:id="rId6" name="Spinner 1">
              <controlPr defaultSize="0" autoPict="0">
                <anchor moveWithCells="1" sizeWithCells="1">
                  <from>
                    <xdr:col>3</xdr:col>
                    <xdr:colOff>28575</xdr:colOff>
                    <xdr:row>2</xdr:row>
                    <xdr:rowOff>152400</xdr:rowOff>
                  </from>
                  <to>
                    <xdr:col>3</xdr:col>
                    <xdr:colOff>219075</xdr:colOff>
                    <xdr:row>4</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1</vt:i4>
      </vt:variant>
    </vt:vector>
  </HeadingPairs>
  <TitlesOfParts>
    <vt:vector size="31" baseType="lpstr">
      <vt:lpstr>Welcome</vt:lpstr>
      <vt:lpstr>10 Charts</vt:lpstr>
      <vt:lpstr>1. Percent Change</vt:lpstr>
      <vt:lpstr>2. Conditional Donut</vt:lpstr>
      <vt:lpstr>3. Histogram with Details</vt:lpstr>
      <vt:lpstr>4. Dynamic Histogram</vt:lpstr>
      <vt:lpstr>5. Annual &amp; Monthly</vt:lpstr>
      <vt:lpstr>6. Waterfall Dashboard</vt:lpstr>
      <vt:lpstr>7. Variance on Clustered</vt:lpstr>
      <vt:lpstr>8. Actual vs Target</vt:lpstr>
      <vt:lpstr>8. Actual vs Goal Pct</vt:lpstr>
      <vt:lpstr>9. Dynamic Labels</vt:lpstr>
      <vt:lpstr>10. Comparative Distribution</vt:lpstr>
      <vt:lpstr>Source Data&gt;&gt;</vt:lpstr>
      <vt:lpstr>1. Pivot</vt:lpstr>
      <vt:lpstr>1. Data</vt:lpstr>
      <vt:lpstr>3. Pivots</vt:lpstr>
      <vt:lpstr>3. Data</vt:lpstr>
      <vt:lpstr>3. Groups</vt:lpstr>
      <vt:lpstr>4. Data</vt:lpstr>
      <vt:lpstr>5. Monthly Avg</vt:lpstr>
      <vt:lpstr>5. Season Trend</vt:lpstr>
      <vt:lpstr>5. Data</vt:lpstr>
      <vt:lpstr>5. Lists</vt:lpstr>
      <vt:lpstr>6. Waterfall Chart</vt:lpstr>
      <vt:lpstr>6. Pivot</vt:lpstr>
      <vt:lpstr>6. Data</vt:lpstr>
      <vt:lpstr>9. Slicer Pivot</vt:lpstr>
      <vt:lpstr>Source</vt:lpstr>
      <vt:lpstr>2. Conditional Donut (2)</vt:lpstr>
      <vt:lpstr>rngSeasonList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Remarie Coronel</cp:lastModifiedBy>
  <dcterms:created xsi:type="dcterms:W3CDTF">2021-02-16T19:46:44Z</dcterms:created>
  <dcterms:modified xsi:type="dcterms:W3CDTF">2023-06-05T04:45:23Z</dcterms:modified>
</cp:coreProperties>
</file>