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66925"/>
  <mc:AlternateContent xmlns:mc="http://schemas.openxmlformats.org/markup-compatibility/2006">
    <mc:Choice Requires="x15">
      <x15ac:absPath xmlns:x15ac="http://schemas.microsoft.com/office/spreadsheetml/2010/11/ac" url="C:\Users\jonac\Dropbox\Excel Campus\Posts\Baby Shower Guessing Game\"/>
    </mc:Choice>
  </mc:AlternateContent>
  <xr:revisionPtr revIDLastSave="0" documentId="13_ncr:1_{EB3986C3-88ED-40F3-96BE-B2E5EED33230}" xr6:coauthVersionLast="47" xr6:coauthVersionMax="47" xr10:uidLastSave="{00000000-0000-0000-0000-000000000000}"/>
  <bookViews>
    <workbookView xWindow="-120" yWindow="-120" windowWidth="29040" windowHeight="15720" xr2:uid="{29C48525-4A5B-4EDA-9CE8-1213FD652E0D}"/>
  </bookViews>
  <sheets>
    <sheet name="Agenda" sheetId="14" r:id="rId1"/>
    <sheet name="Challenge" sheetId="1" r:id="rId2"/>
    <sheet name="Approach" sheetId="13" r:id="rId3"/>
    <sheet name="Solution" sheetId="2" r:id="rId4"/>
    <sheet name="Date Solution" sheetId="6" r:id="rId5"/>
    <sheet name="Time Solution" sheetId="8" r:id="rId6"/>
    <sheet name="Weight Solution" sheetId="9" r:id="rId7"/>
    <sheet name="Length Solution" sheetId="10" r:id="rId8"/>
    <sheet name="Winner" sheetId="11" r:id="rId9"/>
    <sheet name="Rank" sheetId="12" r:id="rId10"/>
    <sheet name="Rank LET" sheetId="5" r:id="rId11"/>
    <sheet name="Submissions List" sheetId="15" r:id="rId12"/>
    <sheet name="Source" sheetId="16" r:id="rId13"/>
  </sheets>
  <definedNames>
    <definedName name="rngTest">TRUE</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8" i="5" l="1"/>
  <c r="K27" i="5"/>
  <c r="K26" i="5"/>
  <c r="K25" i="5"/>
  <c r="K24" i="5"/>
  <c r="K23" i="5"/>
  <c r="K22" i="5"/>
  <c r="K21" i="5"/>
  <c r="K20" i="5"/>
  <c r="K19" i="5"/>
  <c r="K18" i="5"/>
  <c r="K17" i="5"/>
  <c r="K16" i="5"/>
  <c r="K15" i="5"/>
  <c r="K14" i="5"/>
  <c r="K13" i="5"/>
  <c r="K12" i="5"/>
  <c r="K11" i="5"/>
  <c r="K10" i="5"/>
  <c r="K9" i="5"/>
  <c r="K8" i="5"/>
  <c r="K7" i="5"/>
  <c r="K6" i="5"/>
  <c r="K28" i="12"/>
  <c r="K27" i="12"/>
  <c r="K26" i="12"/>
  <c r="K25" i="12"/>
  <c r="K24" i="12"/>
  <c r="K23" i="12"/>
  <c r="K22" i="12"/>
  <c r="K21" i="12"/>
  <c r="K20" i="12"/>
  <c r="K19" i="12"/>
  <c r="K18" i="12"/>
  <c r="K17" i="12"/>
  <c r="K16" i="12"/>
  <c r="K15" i="12"/>
  <c r="K14" i="12"/>
  <c r="K13" i="12"/>
  <c r="K12" i="12"/>
  <c r="K11" i="12"/>
  <c r="K10" i="12"/>
  <c r="K9" i="12"/>
  <c r="K8" i="12"/>
  <c r="K7" i="12"/>
  <c r="K6" i="12"/>
  <c r="K28" i="11"/>
  <c r="K27" i="11"/>
  <c r="K26" i="11"/>
  <c r="K25" i="11"/>
  <c r="K24" i="11"/>
  <c r="K23" i="11"/>
  <c r="K22" i="11"/>
  <c r="K21" i="11"/>
  <c r="K20" i="11"/>
  <c r="K19" i="11"/>
  <c r="K18" i="11"/>
  <c r="K17" i="11"/>
  <c r="K16" i="11"/>
  <c r="K15" i="11"/>
  <c r="K14" i="11"/>
  <c r="K13" i="11"/>
  <c r="K12" i="11"/>
  <c r="K11" i="11"/>
  <c r="K10" i="11"/>
  <c r="K9" i="11"/>
  <c r="K8" i="11"/>
  <c r="K7" i="11"/>
  <c r="K6" i="11"/>
  <c r="D4" i="10"/>
  <c r="D4" i="9"/>
  <c r="H4" i="9"/>
  <c r="K7" i="2"/>
  <c r="K8" i="2"/>
  <c r="K9" i="2"/>
  <c r="K10" i="2"/>
  <c r="K11" i="2"/>
  <c r="K12" i="2"/>
  <c r="K13" i="2"/>
  <c r="K14" i="2"/>
  <c r="K15" i="2"/>
  <c r="K16" i="2"/>
  <c r="K17" i="2"/>
  <c r="K18" i="2"/>
  <c r="K19" i="2"/>
  <c r="K20" i="2"/>
  <c r="K21" i="2"/>
  <c r="K22" i="2"/>
  <c r="K23" i="2"/>
  <c r="K24" i="2"/>
  <c r="K25" i="2"/>
  <c r="K26" i="2"/>
  <c r="K27" i="2"/>
  <c r="K28" i="2"/>
  <c r="K6" i="2"/>
  <c r="E110" i="15"/>
  <c r="B110" i="15"/>
  <c r="E109" i="15"/>
  <c r="B109" i="15"/>
  <c r="E108" i="15"/>
  <c r="B108" i="15"/>
  <c r="E107" i="15"/>
  <c r="B107" i="15"/>
  <c r="E106" i="15"/>
  <c r="B106" i="15"/>
  <c r="E105" i="15"/>
  <c r="B105" i="15"/>
  <c r="E104" i="15"/>
  <c r="B104" i="15"/>
  <c r="E103" i="15"/>
  <c r="B103" i="15"/>
  <c r="E102" i="15"/>
  <c r="B102" i="15"/>
  <c r="E101" i="15"/>
  <c r="B101" i="15"/>
  <c r="E100" i="15"/>
  <c r="B100" i="15"/>
  <c r="E99" i="15"/>
  <c r="B99" i="15"/>
  <c r="E98" i="15"/>
  <c r="B98" i="15"/>
  <c r="E97" i="15"/>
  <c r="B97" i="15"/>
  <c r="E96" i="15"/>
  <c r="B96" i="15"/>
  <c r="E95" i="15"/>
  <c r="B95" i="15"/>
  <c r="E94" i="15"/>
  <c r="B94" i="15"/>
  <c r="E93" i="15"/>
  <c r="B93" i="15"/>
  <c r="E92" i="15"/>
  <c r="B92" i="15"/>
  <c r="E91" i="15"/>
  <c r="B91" i="15"/>
  <c r="E90" i="15"/>
  <c r="B90" i="15"/>
  <c r="E89" i="15"/>
  <c r="B89" i="15"/>
  <c r="E88" i="15"/>
  <c r="B88" i="15"/>
  <c r="E87" i="15"/>
  <c r="B87" i="15"/>
  <c r="E86" i="15"/>
  <c r="B86" i="15"/>
  <c r="E85" i="15"/>
  <c r="B85" i="15"/>
  <c r="E84" i="15"/>
  <c r="B84" i="15"/>
  <c r="E83" i="15"/>
  <c r="B83" i="15"/>
  <c r="E82" i="15"/>
  <c r="B82" i="15"/>
  <c r="E81" i="15"/>
  <c r="B81" i="15"/>
  <c r="E80" i="15"/>
  <c r="B80" i="15"/>
  <c r="E79" i="15"/>
  <c r="B79" i="15"/>
  <c r="E78" i="15"/>
  <c r="B78" i="15"/>
  <c r="E77" i="15"/>
  <c r="B77" i="15"/>
  <c r="E76" i="15"/>
  <c r="B76" i="15"/>
  <c r="E75" i="15"/>
  <c r="B75" i="15"/>
  <c r="E74" i="15"/>
  <c r="B74" i="15"/>
  <c r="E73" i="15"/>
  <c r="B73" i="15"/>
  <c r="E72" i="15"/>
  <c r="B72" i="15"/>
  <c r="E71" i="15"/>
  <c r="B71" i="15"/>
  <c r="E70" i="15"/>
  <c r="B70" i="15"/>
  <c r="E69" i="15"/>
  <c r="B69" i="15"/>
  <c r="E68" i="15"/>
  <c r="B68" i="15"/>
  <c r="E67" i="15"/>
  <c r="B67" i="15"/>
  <c r="E66" i="15"/>
  <c r="B66" i="15"/>
  <c r="E65" i="15"/>
  <c r="B65" i="15"/>
  <c r="E64" i="15"/>
  <c r="B64" i="15"/>
  <c r="E63" i="15"/>
  <c r="B63" i="15"/>
  <c r="E62" i="15"/>
  <c r="B62" i="15"/>
  <c r="E61" i="15"/>
  <c r="B61" i="15"/>
  <c r="E60" i="15"/>
  <c r="B60" i="15"/>
  <c r="E59" i="15"/>
  <c r="B59" i="15"/>
  <c r="E58" i="15"/>
  <c r="B58" i="15"/>
  <c r="E57" i="15"/>
  <c r="B57" i="15"/>
  <c r="E56" i="15"/>
  <c r="B56" i="15"/>
  <c r="E55" i="15"/>
  <c r="B55" i="15"/>
  <c r="E54" i="15"/>
  <c r="B54" i="15"/>
  <c r="E53" i="15"/>
  <c r="B53" i="15"/>
  <c r="E52" i="15"/>
  <c r="B52" i="15"/>
  <c r="E51" i="15"/>
  <c r="B51" i="15"/>
  <c r="E50" i="15"/>
  <c r="B50" i="15"/>
  <c r="E49" i="15"/>
  <c r="B49" i="15"/>
  <c r="E48" i="15"/>
  <c r="B48" i="15"/>
  <c r="E47" i="15"/>
  <c r="B47" i="15"/>
  <c r="E46" i="15"/>
  <c r="B46" i="15"/>
  <c r="E45" i="15"/>
  <c r="B45" i="15"/>
  <c r="E44" i="15"/>
  <c r="B44" i="15"/>
  <c r="E43" i="15"/>
  <c r="B43" i="15"/>
  <c r="E42" i="15"/>
  <c r="B42" i="15"/>
  <c r="E41" i="15"/>
  <c r="B41" i="15"/>
  <c r="E40" i="15"/>
  <c r="B40" i="15"/>
  <c r="E39" i="15"/>
  <c r="B39" i="15"/>
  <c r="E38" i="15"/>
  <c r="B38" i="15"/>
  <c r="E37" i="15"/>
  <c r="B37" i="15"/>
  <c r="E36" i="15"/>
  <c r="B36" i="15"/>
  <c r="E35" i="15"/>
  <c r="B35" i="15"/>
  <c r="E34" i="15"/>
  <c r="B34" i="15"/>
  <c r="E33" i="15"/>
  <c r="B33" i="15"/>
  <c r="E32" i="15"/>
  <c r="B32" i="15"/>
  <c r="E31" i="15"/>
  <c r="B31" i="15"/>
  <c r="E30" i="15"/>
  <c r="B30" i="15"/>
  <c r="E29" i="15"/>
  <c r="B29" i="15"/>
  <c r="E28" i="15"/>
  <c r="B28" i="15"/>
  <c r="E27" i="15"/>
  <c r="B27" i="15"/>
  <c r="E26" i="15"/>
  <c r="B26" i="15"/>
  <c r="E25" i="15"/>
  <c r="B25" i="15"/>
  <c r="E24" i="15"/>
  <c r="B24" i="15"/>
  <c r="E23" i="15"/>
  <c r="B23" i="15"/>
  <c r="E22" i="15"/>
  <c r="B22" i="15"/>
  <c r="E21" i="15"/>
  <c r="B21" i="15"/>
  <c r="E20" i="15"/>
  <c r="B20" i="15"/>
  <c r="E19" i="15"/>
  <c r="B19" i="15"/>
  <c r="E18" i="15"/>
  <c r="B18" i="15"/>
  <c r="E17" i="15"/>
  <c r="B17" i="15"/>
  <c r="E16" i="15"/>
  <c r="B16" i="15"/>
  <c r="E15" i="15"/>
  <c r="B15" i="15"/>
  <c r="E14" i="15"/>
  <c r="B14" i="15"/>
  <c r="E13" i="15"/>
  <c r="B13" i="15"/>
  <c r="E12" i="15"/>
  <c r="B12" i="15"/>
  <c r="E11" i="15"/>
  <c r="B11" i="15"/>
  <c r="E10" i="15"/>
  <c r="B10" i="15"/>
  <c r="E9" i="15"/>
  <c r="B9" i="15"/>
  <c r="E8" i="15"/>
  <c r="B8" i="15"/>
  <c r="E7" i="15"/>
  <c r="B7" i="15"/>
  <c r="E6" i="15"/>
  <c r="B6" i="15"/>
  <c r="E5" i="15"/>
  <c r="B5" i="15"/>
  <c r="E4" i="15"/>
  <c r="B4" i="15"/>
  <c r="E3" i="15"/>
  <c r="B3" i="15"/>
  <c r="E2" i="15"/>
  <c r="B2" i="15"/>
  <c r="I7" i="2"/>
  <c r="J7" i="2"/>
  <c r="L7" i="2"/>
  <c r="F7" i="2"/>
  <c r="I6" i="2"/>
  <c r="J6" i="2"/>
  <c r="L6" i="2"/>
  <c r="F6" i="2"/>
  <c r="I8" i="2"/>
  <c r="J8" i="2"/>
  <c r="L8" i="2"/>
  <c r="F8" i="2"/>
  <c r="I9" i="2"/>
  <c r="J9" i="2"/>
  <c r="L9" i="2"/>
  <c r="F9" i="2"/>
  <c r="I10" i="2"/>
  <c r="J10" i="2"/>
  <c r="L10" i="2"/>
  <c r="F10" i="2"/>
  <c r="I11" i="2"/>
  <c r="J11" i="2"/>
  <c r="L11" i="2"/>
  <c r="F11" i="2"/>
  <c r="I12" i="2"/>
  <c r="J12" i="2"/>
  <c r="L12" i="2"/>
  <c r="F12" i="2"/>
  <c r="I13" i="2"/>
  <c r="J13" i="2"/>
  <c r="L13" i="2"/>
  <c r="F13" i="2"/>
  <c r="I14" i="2"/>
  <c r="J14" i="2"/>
  <c r="L14" i="2"/>
  <c r="F14" i="2"/>
  <c r="I15" i="2"/>
  <c r="J15" i="2"/>
  <c r="L15" i="2"/>
  <c r="F15" i="2"/>
  <c r="I16" i="2"/>
  <c r="J16" i="2"/>
  <c r="L16" i="2"/>
  <c r="F16" i="2"/>
  <c r="I17" i="2"/>
  <c r="J17" i="2"/>
  <c r="L17" i="2"/>
  <c r="F17" i="2"/>
  <c r="I18" i="2"/>
  <c r="J18" i="2"/>
  <c r="L18" i="2"/>
  <c r="F18" i="2"/>
  <c r="I19" i="2"/>
  <c r="J19" i="2"/>
  <c r="L19" i="2"/>
  <c r="F19" i="2"/>
  <c r="I20" i="2"/>
  <c r="J20" i="2"/>
  <c r="L20" i="2"/>
  <c r="F20" i="2"/>
  <c r="I21" i="2"/>
  <c r="J21" i="2"/>
  <c r="L21" i="2"/>
  <c r="F21" i="2"/>
  <c r="I22" i="2"/>
  <c r="J22" i="2"/>
  <c r="L22" i="2"/>
  <c r="F22" i="2"/>
  <c r="I23" i="2"/>
  <c r="J23" i="2"/>
  <c r="L23" i="2"/>
  <c r="F23" i="2"/>
  <c r="I24" i="2"/>
  <c r="J24" i="2"/>
  <c r="L24" i="2"/>
  <c r="F24" i="2"/>
  <c r="I25" i="2"/>
  <c r="J25" i="2"/>
  <c r="L25" i="2"/>
  <c r="F25" i="2"/>
  <c r="I26" i="2"/>
  <c r="J26" i="2"/>
  <c r="L26" i="2"/>
  <c r="F26" i="2"/>
  <c r="I27" i="2"/>
  <c r="J27" i="2"/>
  <c r="L27" i="2"/>
  <c r="F27" i="2"/>
  <c r="I28" i="2"/>
  <c r="J28" i="2"/>
  <c r="L28" i="2"/>
  <c r="F28" i="2"/>
  <c r="H7" i="2"/>
  <c r="H8" i="2"/>
  <c r="H9" i="2"/>
  <c r="H10" i="2"/>
  <c r="H11" i="2"/>
  <c r="H12" i="2"/>
  <c r="H13" i="2"/>
  <c r="H14" i="2"/>
  <c r="H15" i="2"/>
  <c r="H16" i="2"/>
  <c r="H17" i="2"/>
  <c r="H18" i="2"/>
  <c r="H19" i="2"/>
  <c r="H20" i="2"/>
  <c r="H21" i="2"/>
  <c r="H22" i="2"/>
  <c r="H23" i="2"/>
  <c r="H24" i="2"/>
  <c r="H25" i="2"/>
  <c r="H26" i="2"/>
  <c r="H27" i="2"/>
  <c r="H28" i="2"/>
  <c r="H6" i="2"/>
  <c r="J7" i="5"/>
  <c r="J8" i="5"/>
  <c r="J9" i="5"/>
  <c r="J10" i="5"/>
  <c r="J11" i="5"/>
  <c r="J12" i="5"/>
  <c r="J13" i="5"/>
  <c r="J14" i="5"/>
  <c r="J15" i="5"/>
  <c r="J16" i="5"/>
  <c r="J17" i="5"/>
  <c r="J18" i="5"/>
  <c r="J19" i="5"/>
  <c r="J20" i="5"/>
  <c r="J21" i="5"/>
  <c r="J22" i="5"/>
  <c r="J23" i="5"/>
  <c r="J24" i="5"/>
  <c r="J25" i="5"/>
  <c r="J26" i="5"/>
  <c r="J27" i="5"/>
  <c r="J28" i="5"/>
  <c r="J6" i="5"/>
  <c r="J7" i="12"/>
  <c r="J8" i="12"/>
  <c r="J9" i="12"/>
  <c r="J10" i="12"/>
  <c r="J11" i="12"/>
  <c r="J12" i="12"/>
  <c r="J13" i="12"/>
  <c r="J14" i="12"/>
  <c r="J15" i="12"/>
  <c r="J16" i="12"/>
  <c r="J17" i="12"/>
  <c r="J18" i="12"/>
  <c r="J19" i="12"/>
  <c r="J20" i="12"/>
  <c r="J21" i="12"/>
  <c r="J22" i="12"/>
  <c r="J23" i="12"/>
  <c r="J24" i="12"/>
  <c r="J25" i="12"/>
  <c r="J26" i="12"/>
  <c r="J27" i="12"/>
  <c r="J28" i="12"/>
  <c r="J6" i="12"/>
  <c r="J7" i="11"/>
  <c r="J8" i="11"/>
  <c r="J9" i="11"/>
  <c r="J10" i="11"/>
  <c r="J11" i="11"/>
  <c r="J12" i="11"/>
  <c r="J13" i="11"/>
  <c r="J14" i="11"/>
  <c r="J15" i="11"/>
  <c r="J16" i="11"/>
  <c r="J17" i="11"/>
  <c r="J18" i="11"/>
  <c r="J19" i="11"/>
  <c r="J20" i="11"/>
  <c r="J21" i="11"/>
  <c r="J22" i="11"/>
  <c r="J23" i="11"/>
  <c r="J24" i="11"/>
  <c r="J25" i="11"/>
  <c r="J26" i="11"/>
  <c r="J27" i="11"/>
  <c r="J28" i="11"/>
  <c r="J6" i="11"/>
  <c r="H28" i="8"/>
  <c r="H27" i="8"/>
  <c r="H26" i="8"/>
  <c r="H25" i="8"/>
  <c r="H24" i="8"/>
  <c r="H23" i="8"/>
  <c r="H22" i="8"/>
  <c r="H21" i="8"/>
  <c r="H20" i="8"/>
  <c r="H19" i="8"/>
  <c r="H18" i="8"/>
  <c r="H17" i="8"/>
  <c r="H16" i="8"/>
  <c r="H15" i="8"/>
  <c r="H14" i="8"/>
  <c r="H13" i="8"/>
  <c r="H12" i="8"/>
  <c r="H11" i="8"/>
  <c r="H10" i="8"/>
  <c r="H9" i="8"/>
  <c r="H8" i="8"/>
  <c r="H7" i="8"/>
  <c r="C4" i="8"/>
  <c r="H6" i="8"/>
  <c r="L28" i="12"/>
  <c r="I28" i="12"/>
  <c r="F28" i="12"/>
  <c r="I6" i="12"/>
  <c r="L6" i="12"/>
  <c r="F6" i="12"/>
  <c r="I7" i="12"/>
  <c r="L7" i="12"/>
  <c r="F7" i="12"/>
  <c r="I8" i="12"/>
  <c r="L8" i="12"/>
  <c r="F8" i="12"/>
  <c r="I9" i="12"/>
  <c r="L9" i="12"/>
  <c r="F9" i="12"/>
  <c r="I10" i="12"/>
  <c r="L10" i="12"/>
  <c r="F10" i="12"/>
  <c r="I11" i="12"/>
  <c r="L11" i="12"/>
  <c r="F11" i="12"/>
  <c r="I12" i="12"/>
  <c r="L12" i="12"/>
  <c r="F12" i="12"/>
  <c r="I13" i="12"/>
  <c r="L13" i="12"/>
  <c r="F13" i="12"/>
  <c r="I14" i="12"/>
  <c r="L14" i="12"/>
  <c r="F14" i="12"/>
  <c r="I15" i="12"/>
  <c r="L15" i="12"/>
  <c r="F15" i="12"/>
  <c r="I16" i="12"/>
  <c r="L16" i="12"/>
  <c r="F16" i="12"/>
  <c r="I17" i="12"/>
  <c r="L17" i="12"/>
  <c r="F17" i="12"/>
  <c r="I18" i="12"/>
  <c r="L18" i="12"/>
  <c r="F18" i="12"/>
  <c r="I19" i="12"/>
  <c r="L19" i="12"/>
  <c r="F19" i="12"/>
  <c r="I20" i="12"/>
  <c r="L20" i="12"/>
  <c r="F20" i="12"/>
  <c r="I21" i="12"/>
  <c r="L21" i="12"/>
  <c r="F21" i="12"/>
  <c r="I22" i="12"/>
  <c r="L22" i="12"/>
  <c r="F22" i="12"/>
  <c r="I23" i="12"/>
  <c r="L23" i="12"/>
  <c r="F23" i="12"/>
  <c r="I24" i="12"/>
  <c r="L24" i="12"/>
  <c r="F24" i="12"/>
  <c r="I25" i="12"/>
  <c r="L25" i="12"/>
  <c r="F25" i="12"/>
  <c r="I26" i="12"/>
  <c r="L26" i="12"/>
  <c r="F26" i="12"/>
  <c r="I27" i="12"/>
  <c r="L27" i="12"/>
  <c r="F27" i="12"/>
  <c r="H28" i="12"/>
  <c r="G4" i="12"/>
  <c r="G28" i="12"/>
  <c r="H27" i="12"/>
  <c r="G27" i="12"/>
  <c r="H26" i="12"/>
  <c r="G26" i="12"/>
  <c r="H25" i="12"/>
  <c r="G25" i="12"/>
  <c r="H24" i="12"/>
  <c r="G24" i="12"/>
  <c r="H23" i="12"/>
  <c r="G23" i="12"/>
  <c r="H22" i="12"/>
  <c r="G22" i="12"/>
  <c r="H21" i="12"/>
  <c r="G21" i="12"/>
  <c r="H20" i="12"/>
  <c r="G20" i="12"/>
  <c r="H19" i="12"/>
  <c r="G19" i="12"/>
  <c r="H18" i="12"/>
  <c r="G18" i="12"/>
  <c r="H17" i="12"/>
  <c r="G17" i="12"/>
  <c r="H16" i="12"/>
  <c r="G16" i="12"/>
  <c r="H15" i="12"/>
  <c r="G15" i="12"/>
  <c r="H14" i="12"/>
  <c r="G14" i="12"/>
  <c r="H13" i="12"/>
  <c r="G13" i="12"/>
  <c r="H12" i="12"/>
  <c r="G12" i="12"/>
  <c r="H11" i="12"/>
  <c r="G11" i="12"/>
  <c r="H10" i="12"/>
  <c r="G10" i="12"/>
  <c r="H9" i="12"/>
  <c r="G9" i="12"/>
  <c r="H8" i="12"/>
  <c r="G8" i="12"/>
  <c r="H7" i="12"/>
  <c r="G7" i="12"/>
  <c r="H6" i="12"/>
  <c r="G6" i="12"/>
  <c r="L28" i="11"/>
  <c r="I28" i="11"/>
  <c r="F28" i="11"/>
  <c r="I6" i="11"/>
  <c r="L6" i="11"/>
  <c r="F6" i="11"/>
  <c r="I7" i="11"/>
  <c r="L7" i="11"/>
  <c r="F7" i="11"/>
  <c r="I8" i="11"/>
  <c r="L8" i="11"/>
  <c r="F8" i="11"/>
  <c r="I9" i="11"/>
  <c r="L9" i="11"/>
  <c r="F9" i="11"/>
  <c r="I10" i="11"/>
  <c r="L10" i="11"/>
  <c r="F10" i="11"/>
  <c r="I11" i="11"/>
  <c r="L11" i="11"/>
  <c r="F11" i="11"/>
  <c r="I12" i="11"/>
  <c r="L12" i="11"/>
  <c r="F12" i="11"/>
  <c r="I13" i="11"/>
  <c r="L13" i="11"/>
  <c r="F13" i="11"/>
  <c r="I14" i="11"/>
  <c r="L14" i="11"/>
  <c r="F14" i="11"/>
  <c r="I15" i="11"/>
  <c r="L15" i="11"/>
  <c r="F15" i="11"/>
  <c r="I16" i="11"/>
  <c r="L16" i="11"/>
  <c r="F16" i="11"/>
  <c r="I17" i="11"/>
  <c r="L17" i="11"/>
  <c r="F17" i="11"/>
  <c r="I18" i="11"/>
  <c r="L18" i="11"/>
  <c r="F18" i="11"/>
  <c r="I19" i="11"/>
  <c r="L19" i="11"/>
  <c r="F19" i="11"/>
  <c r="I20" i="11"/>
  <c r="L20" i="11"/>
  <c r="F20" i="11"/>
  <c r="I21" i="11"/>
  <c r="L21" i="11"/>
  <c r="F21" i="11"/>
  <c r="I22" i="11"/>
  <c r="L22" i="11"/>
  <c r="F22" i="11"/>
  <c r="I23" i="11"/>
  <c r="L23" i="11"/>
  <c r="F23" i="11"/>
  <c r="I24" i="11"/>
  <c r="L24" i="11"/>
  <c r="F24" i="11"/>
  <c r="I25" i="11"/>
  <c r="L25" i="11"/>
  <c r="F25" i="11"/>
  <c r="I26" i="11"/>
  <c r="L26" i="11"/>
  <c r="F26" i="11"/>
  <c r="I27" i="11"/>
  <c r="L27" i="11"/>
  <c r="F27" i="11"/>
  <c r="H28" i="11"/>
  <c r="G4" i="11"/>
  <c r="G28" i="11"/>
  <c r="H27" i="11"/>
  <c r="G27" i="11"/>
  <c r="H26" i="11"/>
  <c r="G26" i="11"/>
  <c r="H25" i="11"/>
  <c r="G25" i="11"/>
  <c r="H24" i="11"/>
  <c r="G24" i="11"/>
  <c r="H23" i="11"/>
  <c r="G23" i="11"/>
  <c r="H22" i="11"/>
  <c r="G22" i="11"/>
  <c r="H21" i="11"/>
  <c r="G21" i="11"/>
  <c r="H20" i="11"/>
  <c r="G20" i="11"/>
  <c r="H19" i="11"/>
  <c r="G19" i="11"/>
  <c r="H18" i="11"/>
  <c r="G18" i="11"/>
  <c r="H17" i="11"/>
  <c r="G17" i="11"/>
  <c r="H16" i="11"/>
  <c r="G16" i="11"/>
  <c r="H15" i="11"/>
  <c r="G15" i="11"/>
  <c r="H14" i="11"/>
  <c r="G14" i="11"/>
  <c r="H13" i="11"/>
  <c r="G13" i="11"/>
  <c r="H12" i="11"/>
  <c r="G12" i="11"/>
  <c r="H11" i="11"/>
  <c r="G11" i="11"/>
  <c r="H10" i="11"/>
  <c r="G10" i="11"/>
  <c r="H9" i="11"/>
  <c r="G9" i="11"/>
  <c r="H8" i="11"/>
  <c r="G8" i="11"/>
  <c r="H7" i="11"/>
  <c r="G7" i="11"/>
  <c r="H6" i="11"/>
  <c r="G6" i="11"/>
  <c r="H6" i="9"/>
  <c r="I6" i="9"/>
  <c r="H7" i="9"/>
  <c r="I7" i="9"/>
  <c r="H8" i="9"/>
  <c r="I8" i="9"/>
  <c r="H9" i="9"/>
  <c r="I9" i="9"/>
  <c r="H10" i="9"/>
  <c r="I10" i="9"/>
  <c r="H11" i="9"/>
  <c r="I11" i="9"/>
  <c r="H12" i="9"/>
  <c r="I12" i="9"/>
  <c r="H13" i="9"/>
  <c r="I13" i="9"/>
  <c r="H14" i="9"/>
  <c r="I14" i="9"/>
  <c r="H15" i="9"/>
  <c r="I15" i="9"/>
  <c r="H16" i="9"/>
  <c r="I16" i="9"/>
  <c r="H17" i="9"/>
  <c r="I17" i="9"/>
  <c r="H18" i="9"/>
  <c r="I18" i="9"/>
  <c r="H19" i="9"/>
  <c r="I19" i="9"/>
  <c r="H20" i="9"/>
  <c r="I20" i="9"/>
  <c r="H21" i="9"/>
  <c r="I21" i="9"/>
  <c r="H22" i="9"/>
  <c r="I22" i="9"/>
  <c r="H23" i="9"/>
  <c r="I23" i="9"/>
  <c r="H24" i="9"/>
  <c r="I24" i="9"/>
  <c r="H25" i="9"/>
  <c r="I25" i="9"/>
  <c r="H26" i="9"/>
  <c r="I26" i="9"/>
  <c r="H27" i="9"/>
  <c r="I27" i="9"/>
  <c r="H28" i="9"/>
  <c r="I28" i="9"/>
  <c r="I6" i="8"/>
  <c r="I7" i="8"/>
  <c r="I8" i="8"/>
  <c r="I9" i="8"/>
  <c r="I10" i="8"/>
  <c r="I11" i="8"/>
  <c r="I12" i="8"/>
  <c r="I13" i="8"/>
  <c r="I14" i="8"/>
  <c r="I15" i="8"/>
  <c r="I16" i="8"/>
  <c r="I17" i="8"/>
  <c r="I18" i="8"/>
  <c r="I19" i="8"/>
  <c r="I20" i="8"/>
  <c r="I21" i="8"/>
  <c r="I22" i="8"/>
  <c r="I23" i="8"/>
  <c r="I24" i="8"/>
  <c r="I25" i="8"/>
  <c r="I26" i="8"/>
  <c r="I27" i="8"/>
  <c r="I28" i="8"/>
  <c r="L6" i="10"/>
  <c r="L7" i="10"/>
  <c r="L8" i="10"/>
  <c r="L9" i="10"/>
  <c r="L10" i="10"/>
  <c r="L11" i="10"/>
  <c r="L12" i="10"/>
  <c r="L13" i="10"/>
  <c r="L14" i="10"/>
  <c r="L15" i="10"/>
  <c r="L16" i="10"/>
  <c r="L17" i="10"/>
  <c r="L18" i="10"/>
  <c r="L19" i="10"/>
  <c r="L20" i="10"/>
  <c r="L21" i="10"/>
  <c r="L22" i="10"/>
  <c r="L23" i="10"/>
  <c r="L24" i="10"/>
  <c r="L25" i="10"/>
  <c r="L26" i="10"/>
  <c r="L27" i="10"/>
  <c r="L28" i="10"/>
  <c r="L6" i="9"/>
  <c r="L7" i="9"/>
  <c r="L8" i="9"/>
  <c r="L9" i="9"/>
  <c r="L10" i="9"/>
  <c r="L11" i="9"/>
  <c r="L12" i="9"/>
  <c r="L13" i="9"/>
  <c r="L14" i="9"/>
  <c r="L15" i="9"/>
  <c r="L16" i="9"/>
  <c r="L17" i="9"/>
  <c r="L18" i="9"/>
  <c r="L19" i="9"/>
  <c r="L20" i="9"/>
  <c r="L21" i="9"/>
  <c r="L22" i="9"/>
  <c r="L23" i="9"/>
  <c r="L24" i="9"/>
  <c r="L25" i="9"/>
  <c r="L26" i="9"/>
  <c r="L27" i="9"/>
  <c r="L28" i="9"/>
  <c r="H6" i="10"/>
  <c r="I6" i="10"/>
  <c r="H7" i="10"/>
  <c r="I7" i="10"/>
  <c r="H8" i="10"/>
  <c r="I8" i="10"/>
  <c r="H9" i="10"/>
  <c r="I9" i="10"/>
  <c r="H10" i="10"/>
  <c r="I10" i="10"/>
  <c r="H11" i="10"/>
  <c r="I11" i="10"/>
  <c r="H12" i="10"/>
  <c r="I12" i="10"/>
  <c r="H13" i="10"/>
  <c r="I13" i="10"/>
  <c r="H14" i="10"/>
  <c r="I14" i="10"/>
  <c r="H15" i="10"/>
  <c r="I15" i="10"/>
  <c r="H16" i="10"/>
  <c r="I16" i="10"/>
  <c r="H17" i="10"/>
  <c r="I17" i="10"/>
  <c r="H18" i="10"/>
  <c r="I18" i="10"/>
  <c r="H19" i="10"/>
  <c r="I19" i="10"/>
  <c r="H20" i="10"/>
  <c r="I20" i="10"/>
  <c r="H21" i="10"/>
  <c r="I21" i="10"/>
  <c r="H22" i="10"/>
  <c r="I22" i="10"/>
  <c r="H23" i="10"/>
  <c r="I23" i="10"/>
  <c r="H24" i="10"/>
  <c r="I24" i="10"/>
  <c r="H25" i="10"/>
  <c r="I25" i="10"/>
  <c r="H26" i="10"/>
  <c r="I26" i="10"/>
  <c r="H27" i="10"/>
  <c r="I27" i="10"/>
  <c r="H28" i="10"/>
  <c r="I28" i="10"/>
  <c r="J6" i="10"/>
  <c r="K6" i="10"/>
  <c r="J7" i="10"/>
  <c r="K7" i="10"/>
  <c r="J8" i="10"/>
  <c r="K8" i="10"/>
  <c r="J9" i="10"/>
  <c r="K9" i="10"/>
  <c r="J10" i="10"/>
  <c r="K10" i="10"/>
  <c r="J11" i="10"/>
  <c r="K11" i="10"/>
  <c r="J12" i="10"/>
  <c r="K12" i="10"/>
  <c r="J13" i="10"/>
  <c r="K13" i="10"/>
  <c r="J14" i="10"/>
  <c r="K14" i="10"/>
  <c r="J15" i="10"/>
  <c r="K15" i="10"/>
  <c r="J16" i="10"/>
  <c r="K16" i="10"/>
  <c r="J17" i="10"/>
  <c r="K17" i="10"/>
  <c r="J18" i="10"/>
  <c r="K18" i="10"/>
  <c r="J19" i="10"/>
  <c r="K19" i="10"/>
  <c r="J20" i="10"/>
  <c r="K20" i="10"/>
  <c r="J21" i="10"/>
  <c r="K21" i="10"/>
  <c r="J22" i="10"/>
  <c r="K22" i="10"/>
  <c r="J23" i="10"/>
  <c r="K23" i="10"/>
  <c r="J24" i="10"/>
  <c r="K24" i="10"/>
  <c r="J25" i="10"/>
  <c r="K25" i="10"/>
  <c r="J26" i="10"/>
  <c r="K26" i="10"/>
  <c r="J27" i="10"/>
  <c r="K27" i="10"/>
  <c r="J28" i="10"/>
  <c r="K28" i="10"/>
  <c r="M28" i="10"/>
  <c r="M27" i="10"/>
  <c r="M26" i="10"/>
  <c r="M25" i="10"/>
  <c r="M24" i="10"/>
  <c r="M23" i="10"/>
  <c r="M22" i="10"/>
  <c r="M21" i="10"/>
  <c r="M20" i="10"/>
  <c r="M19" i="10"/>
  <c r="M18" i="10"/>
  <c r="M17" i="10"/>
  <c r="M16" i="10"/>
  <c r="M15" i="10"/>
  <c r="M14" i="10"/>
  <c r="M13" i="10"/>
  <c r="M12" i="10"/>
  <c r="M11" i="10"/>
  <c r="M10" i="10"/>
  <c r="M9" i="10"/>
  <c r="M8" i="10"/>
  <c r="M7" i="10"/>
  <c r="M6" i="10"/>
  <c r="F6" i="10"/>
  <c r="C4" i="10"/>
  <c r="J6" i="9"/>
  <c r="K6" i="9"/>
  <c r="J7" i="9"/>
  <c r="K7" i="9"/>
  <c r="J8" i="9"/>
  <c r="K8" i="9"/>
  <c r="J9" i="9"/>
  <c r="K9" i="9"/>
  <c r="J10" i="9"/>
  <c r="K10" i="9"/>
  <c r="J11" i="9"/>
  <c r="K11" i="9"/>
  <c r="J12" i="9"/>
  <c r="K12" i="9"/>
  <c r="J13" i="9"/>
  <c r="K13" i="9"/>
  <c r="J14" i="9"/>
  <c r="K14" i="9"/>
  <c r="J15" i="9"/>
  <c r="K15" i="9"/>
  <c r="J16" i="9"/>
  <c r="K16" i="9"/>
  <c r="J17" i="9"/>
  <c r="K17" i="9"/>
  <c r="J18" i="9"/>
  <c r="K18" i="9"/>
  <c r="J19" i="9"/>
  <c r="K19" i="9"/>
  <c r="J20" i="9"/>
  <c r="K20" i="9"/>
  <c r="J21" i="9"/>
  <c r="K21" i="9"/>
  <c r="J22" i="9"/>
  <c r="K22" i="9"/>
  <c r="J23" i="9"/>
  <c r="K23" i="9"/>
  <c r="J24" i="9"/>
  <c r="K24" i="9"/>
  <c r="J25" i="9"/>
  <c r="K25" i="9"/>
  <c r="J26" i="9"/>
  <c r="K26" i="9"/>
  <c r="J27" i="9"/>
  <c r="K27" i="9"/>
  <c r="J28" i="9"/>
  <c r="K28" i="9"/>
  <c r="J6" i="8"/>
  <c r="K6" i="8"/>
  <c r="J7" i="8"/>
  <c r="K7" i="8"/>
  <c r="J8" i="8"/>
  <c r="K8" i="8"/>
  <c r="J9" i="8"/>
  <c r="K9" i="8"/>
  <c r="J10" i="8"/>
  <c r="K10" i="8"/>
  <c r="J11" i="8"/>
  <c r="K11" i="8"/>
  <c r="J12" i="8"/>
  <c r="K12" i="8"/>
  <c r="J13" i="8"/>
  <c r="K13" i="8"/>
  <c r="J14" i="8"/>
  <c r="K14" i="8"/>
  <c r="J15" i="8"/>
  <c r="K15" i="8"/>
  <c r="J16" i="8"/>
  <c r="K16" i="8"/>
  <c r="J17" i="8"/>
  <c r="K17" i="8"/>
  <c r="J18" i="8"/>
  <c r="K18" i="8"/>
  <c r="J19" i="8"/>
  <c r="K19" i="8"/>
  <c r="J20" i="8"/>
  <c r="K20" i="8"/>
  <c r="J21" i="8"/>
  <c r="K21" i="8"/>
  <c r="J22" i="8"/>
  <c r="K22" i="8"/>
  <c r="J23" i="8"/>
  <c r="K23" i="8"/>
  <c r="J24" i="8"/>
  <c r="K24" i="8"/>
  <c r="J25" i="8"/>
  <c r="K25" i="8"/>
  <c r="J26" i="8"/>
  <c r="K26" i="8"/>
  <c r="J27" i="8"/>
  <c r="K27" i="8"/>
  <c r="J28" i="8"/>
  <c r="K28" i="8"/>
  <c r="H6" i="6"/>
  <c r="I6" i="6"/>
  <c r="J6" i="6"/>
  <c r="H7" i="6"/>
  <c r="I7" i="6"/>
  <c r="J7" i="6"/>
  <c r="H8" i="6"/>
  <c r="I8" i="6"/>
  <c r="J8" i="6"/>
  <c r="H9" i="6"/>
  <c r="I9" i="6"/>
  <c r="J9" i="6"/>
  <c r="H10" i="6"/>
  <c r="I10" i="6"/>
  <c r="J10" i="6"/>
  <c r="H11" i="6"/>
  <c r="I11" i="6"/>
  <c r="J11" i="6"/>
  <c r="H12" i="6"/>
  <c r="I12" i="6"/>
  <c r="J12" i="6"/>
  <c r="H13" i="6"/>
  <c r="I13" i="6"/>
  <c r="J13" i="6"/>
  <c r="H14" i="6"/>
  <c r="I14" i="6"/>
  <c r="J14" i="6"/>
  <c r="H15" i="6"/>
  <c r="I15" i="6"/>
  <c r="J15" i="6"/>
  <c r="H16" i="6"/>
  <c r="I16" i="6"/>
  <c r="J16" i="6"/>
  <c r="H17" i="6"/>
  <c r="I17" i="6"/>
  <c r="J17" i="6"/>
  <c r="H18" i="6"/>
  <c r="I18" i="6"/>
  <c r="J18" i="6"/>
  <c r="H19" i="6"/>
  <c r="I19" i="6"/>
  <c r="J19" i="6"/>
  <c r="H20" i="6"/>
  <c r="I20" i="6"/>
  <c r="J20" i="6"/>
  <c r="H21" i="6"/>
  <c r="I21" i="6"/>
  <c r="J21" i="6"/>
  <c r="H22" i="6"/>
  <c r="I22" i="6"/>
  <c r="J22" i="6"/>
  <c r="H23" i="6"/>
  <c r="I23" i="6"/>
  <c r="J23" i="6"/>
  <c r="H24" i="6"/>
  <c r="I24" i="6"/>
  <c r="J24" i="6"/>
  <c r="H25" i="6"/>
  <c r="I25" i="6"/>
  <c r="J25" i="6"/>
  <c r="H26" i="6"/>
  <c r="I26" i="6"/>
  <c r="J26" i="6"/>
  <c r="H27" i="6"/>
  <c r="I27" i="6"/>
  <c r="J27" i="6"/>
  <c r="H28" i="6"/>
  <c r="I28" i="6"/>
  <c r="J28" i="6"/>
  <c r="M28" i="9"/>
  <c r="M27" i="9"/>
  <c r="M26" i="9"/>
  <c r="M25" i="9"/>
  <c r="M24" i="9"/>
  <c r="M23" i="9"/>
  <c r="M22" i="9"/>
  <c r="M21" i="9"/>
  <c r="M20" i="9"/>
  <c r="M19" i="9"/>
  <c r="M18" i="9"/>
  <c r="M17" i="9"/>
  <c r="M16" i="9"/>
  <c r="M15" i="9"/>
  <c r="M14" i="9"/>
  <c r="M13" i="9"/>
  <c r="M12" i="9"/>
  <c r="M11" i="9"/>
  <c r="M10" i="9"/>
  <c r="M9" i="9"/>
  <c r="M8" i="9"/>
  <c r="M7" i="9"/>
  <c r="M6" i="9"/>
  <c r="F6" i="9"/>
  <c r="C4" i="9"/>
  <c r="L6" i="8"/>
  <c r="L7" i="8"/>
  <c r="L8" i="8"/>
  <c r="L9" i="8"/>
  <c r="L10" i="8"/>
  <c r="L11" i="8"/>
  <c r="L12" i="8"/>
  <c r="L13" i="8"/>
  <c r="L14" i="8"/>
  <c r="L15" i="8"/>
  <c r="L16" i="8"/>
  <c r="L17" i="8"/>
  <c r="L18" i="8"/>
  <c r="L19" i="8"/>
  <c r="L20" i="8"/>
  <c r="L21" i="8"/>
  <c r="L22" i="8"/>
  <c r="L23" i="8"/>
  <c r="L24" i="8"/>
  <c r="L25" i="8"/>
  <c r="L26" i="8"/>
  <c r="L27" i="8"/>
  <c r="L28" i="8"/>
  <c r="M28" i="8"/>
  <c r="M27" i="8"/>
  <c r="M26" i="8"/>
  <c r="M25" i="8"/>
  <c r="M24" i="8"/>
  <c r="M23" i="8"/>
  <c r="M22" i="8"/>
  <c r="M21" i="8"/>
  <c r="M20" i="8"/>
  <c r="M19" i="8"/>
  <c r="M18" i="8"/>
  <c r="M17" i="8"/>
  <c r="M16" i="8"/>
  <c r="M15" i="8"/>
  <c r="M14" i="8"/>
  <c r="M13" i="8"/>
  <c r="M12" i="8"/>
  <c r="M11" i="8"/>
  <c r="M10" i="8"/>
  <c r="M9" i="8"/>
  <c r="M8" i="8"/>
  <c r="M7" i="8"/>
  <c r="M6" i="8"/>
  <c r="F6" i="8"/>
  <c r="K6" i="6"/>
  <c r="L6" i="6"/>
  <c r="K7" i="6"/>
  <c r="L7" i="6"/>
  <c r="K8" i="6"/>
  <c r="L8" i="6"/>
  <c r="K9" i="6"/>
  <c r="L9" i="6"/>
  <c r="K10" i="6"/>
  <c r="L10" i="6"/>
  <c r="K11" i="6"/>
  <c r="L11" i="6"/>
  <c r="K12" i="6"/>
  <c r="L12" i="6"/>
  <c r="K13" i="6"/>
  <c r="L13" i="6"/>
  <c r="K14" i="6"/>
  <c r="L14" i="6"/>
  <c r="K15" i="6"/>
  <c r="L15" i="6"/>
  <c r="K16" i="6"/>
  <c r="L16" i="6"/>
  <c r="K17" i="6"/>
  <c r="L17" i="6"/>
  <c r="K18" i="6"/>
  <c r="L18" i="6"/>
  <c r="K19" i="6"/>
  <c r="L19" i="6"/>
  <c r="K20" i="6"/>
  <c r="L20" i="6"/>
  <c r="K21" i="6"/>
  <c r="L21" i="6"/>
  <c r="K22" i="6"/>
  <c r="L22" i="6"/>
  <c r="K23" i="6"/>
  <c r="L23" i="6"/>
  <c r="K24" i="6"/>
  <c r="L24" i="6"/>
  <c r="K25" i="6"/>
  <c r="L25" i="6"/>
  <c r="K26" i="6"/>
  <c r="L26" i="6"/>
  <c r="K27" i="6"/>
  <c r="L27" i="6"/>
  <c r="K28" i="6"/>
  <c r="L28" i="6"/>
  <c r="F6" i="6"/>
  <c r="I28" i="5"/>
  <c r="L28" i="5"/>
  <c r="F28" i="5"/>
  <c r="I6" i="5"/>
  <c r="L6" i="5"/>
  <c r="F6" i="5"/>
  <c r="I7" i="5"/>
  <c r="L7" i="5"/>
  <c r="F7" i="5"/>
  <c r="I8" i="5"/>
  <c r="L8" i="5"/>
  <c r="F8" i="5"/>
  <c r="I9" i="5"/>
  <c r="L9" i="5"/>
  <c r="F9" i="5"/>
  <c r="I10" i="5"/>
  <c r="L10" i="5"/>
  <c r="F10" i="5"/>
  <c r="I11" i="5"/>
  <c r="L11" i="5"/>
  <c r="F11" i="5"/>
  <c r="I12" i="5"/>
  <c r="L12" i="5"/>
  <c r="F12" i="5"/>
  <c r="I13" i="5"/>
  <c r="L13" i="5"/>
  <c r="F13" i="5"/>
  <c r="I14" i="5"/>
  <c r="L14" i="5"/>
  <c r="F14" i="5"/>
  <c r="I15" i="5"/>
  <c r="L15" i="5"/>
  <c r="F15" i="5"/>
  <c r="I16" i="5"/>
  <c r="L16" i="5"/>
  <c r="F16" i="5"/>
  <c r="I17" i="5"/>
  <c r="L17" i="5"/>
  <c r="F17" i="5"/>
  <c r="I18" i="5"/>
  <c r="L18" i="5"/>
  <c r="F18" i="5"/>
  <c r="I19" i="5"/>
  <c r="L19" i="5"/>
  <c r="F19" i="5"/>
  <c r="I20" i="5"/>
  <c r="L20" i="5"/>
  <c r="F20" i="5"/>
  <c r="I21" i="5"/>
  <c r="L21" i="5"/>
  <c r="F21" i="5"/>
  <c r="I22" i="5"/>
  <c r="L22" i="5"/>
  <c r="F22" i="5"/>
  <c r="I23" i="5"/>
  <c r="L23" i="5"/>
  <c r="F23" i="5"/>
  <c r="I24" i="5"/>
  <c r="L24" i="5"/>
  <c r="F24" i="5"/>
  <c r="I25" i="5"/>
  <c r="L25" i="5"/>
  <c r="F25" i="5"/>
  <c r="I26" i="5"/>
  <c r="L26" i="5"/>
  <c r="F26" i="5"/>
  <c r="I27" i="5"/>
  <c r="L27" i="5"/>
  <c r="F27" i="5"/>
  <c r="G6" i="5"/>
  <c r="G7" i="5"/>
  <c r="G8" i="5"/>
  <c r="G9" i="5"/>
  <c r="G10" i="5"/>
  <c r="G11" i="5"/>
  <c r="G12" i="5"/>
  <c r="G13" i="5"/>
  <c r="G14" i="5"/>
  <c r="G15" i="5"/>
  <c r="G16" i="5"/>
  <c r="G17" i="5"/>
  <c r="G18" i="5"/>
  <c r="G19" i="5"/>
  <c r="G20" i="5"/>
  <c r="G21" i="5"/>
  <c r="G22" i="5"/>
  <c r="G23" i="5"/>
  <c r="G24" i="5"/>
  <c r="G25" i="5"/>
  <c r="G26" i="5"/>
  <c r="G27" i="5"/>
  <c r="G28" i="5"/>
  <c r="G4" i="2"/>
  <c r="G7" i="2"/>
  <c r="G8" i="2"/>
  <c r="G9" i="2"/>
  <c r="G10" i="2"/>
  <c r="G11" i="2"/>
  <c r="G12" i="2"/>
  <c r="G13" i="2"/>
  <c r="G14" i="2"/>
  <c r="G15" i="2"/>
  <c r="G16" i="2"/>
  <c r="G17" i="2"/>
  <c r="G18" i="2"/>
  <c r="G19" i="2"/>
  <c r="G20" i="2"/>
  <c r="G21" i="2"/>
  <c r="G22" i="2"/>
  <c r="G23" i="2"/>
  <c r="G24" i="2"/>
  <c r="G25" i="2"/>
  <c r="G26" i="2"/>
  <c r="G27" i="2"/>
  <c r="G28" i="2"/>
  <c r="G6" i="2"/>
  <c r="F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 Acampora</author>
  </authors>
  <commentList>
    <comment ref="H6" authorId="0" shapeId="0" xr:uid="{2D1AB640-C269-4B2F-ADC7-AE27103C8B9B}">
      <text>
        <r>
          <rPr>
            <b/>
            <sz val="9"/>
            <color indexed="81"/>
            <rFont val="Tahoma"/>
          </rPr>
          <t>Jon Acampora:</t>
        </r>
        <r>
          <rPr>
            <sz val="9"/>
            <color indexed="81"/>
            <rFont val="Tahoma"/>
          </rPr>
          <t xml:space="preserve">
Formula commented out due to incompatibility with older versions of Excel.</t>
        </r>
      </text>
    </comment>
  </commentList>
</comments>
</file>

<file path=xl/sharedStrings.xml><?xml version="1.0" encoding="utf-8"?>
<sst xmlns="http://schemas.openxmlformats.org/spreadsheetml/2006/main" count="983" uniqueCount="390">
  <si>
    <t>9lbs 10oz</t>
  </si>
  <si>
    <t>9lbs 11oz</t>
  </si>
  <si>
    <t>9lbs 5oz</t>
  </si>
  <si>
    <t>10lbs</t>
  </si>
  <si>
    <t>9lbs 7oz</t>
  </si>
  <si>
    <t>9lbs 3oz</t>
  </si>
  <si>
    <t>10lbs 8oz</t>
  </si>
  <si>
    <t>10lbs 4oz</t>
  </si>
  <si>
    <t>9lbs</t>
  </si>
  <si>
    <t>10lbs 7oz</t>
  </si>
  <si>
    <t>8 lbs</t>
  </si>
  <si>
    <t>9lbs 9oz</t>
  </si>
  <si>
    <t>9lbs 14oz</t>
  </si>
  <si>
    <t>10lbs 5oz</t>
  </si>
  <si>
    <t>11lbs 3oz</t>
  </si>
  <si>
    <t>6lbs 3oz</t>
  </si>
  <si>
    <t>8lbs 7 oz</t>
  </si>
  <si>
    <t>8lbs 9oz</t>
  </si>
  <si>
    <t>9lbs 4oz</t>
  </si>
  <si>
    <t>Holly</t>
  </si>
  <si>
    <t>Dasie</t>
  </si>
  <si>
    <t>Katheryn</t>
  </si>
  <si>
    <t>Doralynne</t>
  </si>
  <si>
    <t>Grayce</t>
  </si>
  <si>
    <t>Micki</t>
  </si>
  <si>
    <t>Carrie</t>
  </si>
  <si>
    <t>Brianna</t>
  </si>
  <si>
    <t>Dotti</t>
  </si>
  <si>
    <t>Annmarie</t>
  </si>
  <si>
    <t>Helene</t>
  </si>
  <si>
    <t>Krystalle</t>
  </si>
  <si>
    <t>Brianne</t>
  </si>
  <si>
    <t>Cathi</t>
  </si>
  <si>
    <t>Gillian</t>
  </si>
  <si>
    <t>Sherill</t>
  </si>
  <si>
    <t>Carolee</t>
  </si>
  <si>
    <t>Janice</t>
  </si>
  <si>
    <t>Eveline</t>
  </si>
  <si>
    <t>Sheree</t>
  </si>
  <si>
    <t>Rosabelle</t>
  </si>
  <si>
    <t>Mariya</t>
  </si>
  <si>
    <t>Shandra</t>
  </si>
  <si>
    <t>Name</t>
  </si>
  <si>
    <t>Date of Birth</t>
  </si>
  <si>
    <t>Time of Birth</t>
  </si>
  <si>
    <t>Weight</t>
  </si>
  <si>
    <t>Length (in)</t>
  </si>
  <si>
    <t>Actual</t>
  </si>
  <si>
    <t>Baby Shower Guessing Game</t>
  </si>
  <si>
    <t>Winner</t>
  </si>
  <si>
    <t>10lbs 2oz</t>
  </si>
  <si>
    <t>day</t>
  </si>
  <si>
    <t>hour</t>
  </si>
  <si>
    <t>lb</t>
  </si>
  <si>
    <t>inch</t>
  </si>
  <si>
    <t>Subtract the following points for variance</t>
  </si>
  <si>
    <t>Points</t>
  </si>
  <si>
    <t>Rank</t>
  </si>
  <si>
    <t>Rules</t>
  </si>
  <si>
    <t>Starting points per category</t>
  </si>
  <si>
    <t>Points for exact match in category</t>
  </si>
  <si>
    <t>Date</t>
  </si>
  <si>
    <t>Time</t>
  </si>
  <si>
    <t>Length</t>
  </si>
  <si>
    <t>Wt</t>
  </si>
  <si>
    <t>Rank IF</t>
  </si>
  <si>
    <t>Rank LET</t>
  </si>
  <si>
    <t>Helper Formula Columns</t>
  </si>
  <si>
    <t>Deduction</t>
  </si>
  <si>
    <t>Starting Points</t>
  </si>
  <si>
    <t>Date Points</t>
  </si>
  <si>
    <t>Time Points</t>
  </si>
  <si>
    <t>Variance</t>
  </si>
  <si>
    <t>Absolute Var</t>
  </si>
  <si>
    <t>Round</t>
  </si>
  <si>
    <t>Today's Agenda:</t>
  </si>
  <si>
    <t>Checkbox Links</t>
  </si>
  <si>
    <t>Excel Formula Training - Baby Shower Guessing Game</t>
  </si>
  <si>
    <t>1. Who's the training for?</t>
  </si>
  <si>
    <t>2. Download the Excel file to follow along.</t>
  </si>
  <si>
    <t>3. Explain the challenge.</t>
  </si>
  <si>
    <t>4. Walk through the most common solution.</t>
  </si>
  <si>
    <t>5. Show other solutions from the community.</t>
  </si>
  <si>
    <t>Download File</t>
  </si>
  <si>
    <t>Briefly Describe Your Solution</t>
  </si>
  <si>
    <t>File Location</t>
  </si>
  <si>
    <t>File Name</t>
  </si>
  <si>
    <t>Mike</t>
  </si>
  <si>
    <t>Quick and simple - set of additive IFs for each category (matching date as integer, HOUR() for time, truncation of weight before "l", integer of inches) , then use of LARGE function to determine top 3</t>
  </si>
  <si>
    <t>https://www.excelcampus.com/wp-content/uploads/gravity_forms/32-55bdfede10970032dd96955c96842e54/2022/05/Baby-Shower-Guessing-Game.xlsx</t>
  </si>
  <si>
    <t>Anna</t>
  </si>
  <si>
    <t>https://www.excelcampus.com/wp-content/uploads/gravity_forms/32-55bdfede10970032dd96955c96842e54/2022/05/Baby-Shower-Guessing-Game-Anna-Hui.xlsx</t>
  </si>
  <si>
    <t>Mok</t>
  </si>
  <si>
    <t>First time to do this stuff._x000D_
Pure excel formula without macro</t>
  </si>
  <si>
    <t>https://www.excelcampus.com/wp-content/uploads/gravity_forms/32-55bdfede10970032dd96955c96842e54/2022/05/Baby-Shower-Guessing-Game1.xlsx</t>
  </si>
  <si>
    <t>Guy</t>
  </si>
  <si>
    <t>For each category, I first checked for an exact match using IF.  If it was, I awarded 100 points.  If not then I started with 50 points and subtracted.  For DOB, I subtracted the two dates and used the ABS function to get absolute value and multiplied by two.  For time, I had to use HOUR function to round down to hour.  For weight, I had to parse out the lbs using left and search and then multiply by five.  For length, I used the INT function to round down to inches and multiplied by two.  Added them together.</t>
  </si>
  <si>
    <t>https://www.excelcampus.com/wp-content/uploads/gravity_forms/32-55bdfede10970032dd96955c96842e54/2022/05/Baby-Shower-Guessing-Game.xls</t>
  </si>
  <si>
    <t>Chris</t>
  </si>
  <si>
    <t>Second submit</t>
  </si>
  <si>
    <t>https://www.excelcampus.com/wp-content/uploads/gravity_forms/32-55bdfede10970032dd96955c96842e54/2022/05/Baby-Shower-Guessing-GameV2.xlsx</t>
  </si>
  <si>
    <t>Kay</t>
  </si>
  <si>
    <t>This may be a duplicate email.  I sent it previously but received an error when I submitted it._x000D_
------------------------------------------------------------------------_x000D_
I actually created a solution for this more than 3 years ago.  We had a baby shower at work and played the same game._x000D_
_x000D_
I have uploaded my solution file rather than your challenge file._x000D_
_x000D_
Ounces were converted to a number with a formula and added to pounds for the total weight._x000D_
_x000D_
Length was converted to a number from fractions when I entered the data._x000D_
_x000D_
I calculated the absolute value of the actual differences so that it calculated the difference the same whether it was higher or lower._x000D_
_x000D_
The 4 differences were added together for the total score and the lowest score won, as it was the lowest difference from actual.</t>
  </si>
  <si>
    <t>https://www.excelcampus.com/wp-content/uploads/gravity_forms/32-55bdfede10970032dd96955c96842e54/2022/05/Baby-Shower-Challenge.xlsx</t>
  </si>
  <si>
    <t>Greg</t>
  </si>
  <si>
    <t>I've included a helper column for each category, to separate different measures, weights of point deduction, and finally sum up the points (there're two calculations for that).</t>
  </si>
  <si>
    <t>https://www.excelcampus.com/wp-content/uploads/gravity_forms/32-55bdfede10970032dd96955c96842e54/2022/05/Baby-Shower-Guessing-Game_Greg.xlsx</t>
  </si>
  <si>
    <t>Ron</t>
  </si>
  <si>
    <t>Thanks for the exercise, Jon!_x000D_
_x000D_
I used a second tab to do the calculations._x000D_
_x000D_
I lost my original message, so I'll abbreviate._x000D_
_x000D_
I used ROUNDDOWN and NUMBERVALUE for the time with some multiplication and division of 24 to get the correct hour._x000D_
_x000D_
I used VALUE, TRIM, LEFT, and Find to extract the pounds._x000D_
_x000D_
The length was a simple ROUNDDOWN._x000D_
_x000D_
For the differences, I used ABS.  The time was the same, but multiplied by 24 to get the correct units._x000D_
_x000D_
I used simple math combined with the IF function for 100 point for correct (0 units difference) guesses._x000D_
_x000D_
All the data was turned into a table and I used VLOOKUP to pull in the correct totals._x000D_
_x000D_
I used RANK.EQ with conditional formatting to show the rank of the winners.</t>
  </si>
  <si>
    <t>https://www.excelcampus.com/wp-content/uploads/gravity_forms/32-55bdfede10970032dd96955c96842e54/2022/05/Ron-Colling-Baby-Shower-Guessing-Game.xlsx</t>
  </si>
  <si>
    <t>Mario</t>
  </si>
  <si>
    <t>Created separate columns to calculate points per item._x000D_
Used Rounddown function for rounding_x000D_
Used IF function for max score or calculated score._x000D_
Used Rank determine the place.</t>
  </si>
  <si>
    <t>https://www.excelcampus.com/wp-content/uploads/gravity_forms/32-55bdfede10970032dd96955c96842e54/2022/05/Baby-Shower-Guessing-Game2.xlsx</t>
  </si>
  <si>
    <t>Selase</t>
  </si>
  <si>
    <t>1. Converted the actual and the guessed data in official excel tables._x000D_
_x000D_
2. For the date of birth, I used IF and Absolute functions to get the score._x000D_
_x000D_
3. For the time of birth, I used If, Absolute and Hour functions to get the score._x000D_
_x000D_
4. For the weight, I used Power Query to extract first whole number for both the actual and guessed values using split with delimiter (l) and loading only those column back to the challenge sheet._x000D_
Then I used If and Absolute functions to calculate the score._x000D_
_x000D_
5. Summed the all the scores to get the total points._x000D_
_x000D_
6. Used the Rank Equal Function to get the rank of each participant._x000D_
_x000D_
7. Wrapped the ranked values in If Statement to limit to the first 3 top scores.</t>
  </si>
  <si>
    <t>https://www.excelcampus.com/wp-content/uploads/gravity_forms/32-55bdfede10970032dd96955c96842e54/2022/05/Selase-Baby-Shower-Guessing-Game.xlsx</t>
  </si>
  <si>
    <t>Primitivo</t>
  </si>
  <si>
    <t>I used multiple ifs in other to get each result and sum it.  I also used rank formula in order to get the order of points and used conditional formatting to highlight the first three highest points._x000D_
_x000D_
Great challenge!!_x000D_
_x000D_
Best of Regards_x000D_
_x000D_
P. Lespier</t>
  </si>
  <si>
    <t>https://www.excelcampus.com/wp-content/uploads/gravity_forms/32-55bdfede10970032dd96955c96842e54/2022/05/Baby-Shower-Guessing-Game3.xlsx</t>
  </si>
  <si>
    <t>Stuart</t>
  </si>
  <si>
    <t>I have used helper columns to calculate the points to deduct for differences for each of the categories, an additional column to count those where there is no difference to add 100 points for each exact match, an additional column to deduct the penalties from the 200 starting points._x000D_
For the 1st, 2nd and 3rd places I have used the RANK function with conditional formatting to change ink to white if RANK is greater than 3</t>
  </si>
  <si>
    <t>https://www.excelcampus.com/wp-content/uploads/gravity_forms/32-55bdfede10970032dd96955c96842e54/2022/05/SL-Baby-Shower-Guessing-Game.xlsx</t>
  </si>
  <si>
    <t>Lars</t>
  </si>
  <si>
    <t>I took it one step at the time and then added them all together. Not very pretty, but it works</t>
  </si>
  <si>
    <t>https://www.excelcampus.com/wp-content/uploads/gravity_forms/32-55bdfede10970032dd96955c96842e54/2022/05/Baby-Shower-Guessing-Game4.xlsx</t>
  </si>
  <si>
    <t>Alessandro</t>
  </si>
  <si>
    <t>https://www.excelcampus.com/wp-content/uploads/gravity_forms/32-55bdfede10970032dd96955c96842e54/2022/05/Baby-Shower-Guessing-Game5.xlsx</t>
  </si>
  <si>
    <t>Erika</t>
  </si>
  <si>
    <t>I used a lot of helper columns and it took me quite some time. I believe there must be a better way to do this. Looking fwd to other solutions which are way more automated / intuitive.</t>
  </si>
  <si>
    <t>https://www.excelcampus.com/wp-content/uploads/gravity_forms/32-55bdfede10970032dd96955c96842e54/2022/05/Baby-Shower-Guessing-Game_solution-EJ.xlsx</t>
  </si>
  <si>
    <t>Christian</t>
  </si>
  <si>
    <t>First solution that came to mind, admittedly it's a bit convoluted. Fun challenge!</t>
  </si>
  <si>
    <t>https://www.excelcampus.com/wp-content/uploads/gravity_forms/32-55bdfede10970032dd96955c96842e54/2022/05/C.-Klawunder-Solution_Baby-Shower-Guessing-Game.xlsx</t>
  </si>
  <si>
    <t>Małgorzata</t>
  </si>
  <si>
    <t>https://www.excelcampus.com/wp-content/uploads/gravity_forms/32-55bdfede10970032dd96955c96842e54/2022/05/MP-Baby-Shower-Guessing-Game.xlsx</t>
  </si>
  <si>
    <t>Eugènia</t>
  </si>
  <si>
    <t>Hi,_x000D_
_x000D_
I used auxiliary hidden columns to calculate the rounded down date, time, weight and length, and the points for each category. In the column "Points" there is the sum of points for each category. _x000D_
_x000D_
I converted the data into a table format because when you add a new row the formulas are automatically copied._x000D_
_x000D_
As a bonus, I indicated the winner in the column "Winner" and also the second and third positions. I highlighted with different colors the rows of the 1st, 2nd and 3rd winners. And this is dynamic! _x000D_
_x000D_
I hope you like it!</t>
  </si>
  <si>
    <t>https://www.excelcampus.com/wp-content/uploads/gravity_forms/32-55bdfede10970032dd96955c96842e54/2022/05/Baby-Shower-Guessing-Game-solved-EugeniaHerrera.xlsx</t>
  </si>
  <si>
    <t>Jomili</t>
  </si>
  <si>
    <t>All formulas and some slight conditional formatting (column G).  M3 is the Actual weight in ounces, used by column J, which is one of 4 additional columns to determine the scores by area.  F is straightforward addition of those 4 columns, G determines 1st, 2nd and 3rd. I'd like to know how my attempts compare with others.</t>
  </si>
  <si>
    <t>https://www.excelcampus.com/wp-content/uploads/gravity_forms/32-55bdfede10970032dd96955c96842e54/2022/05/Baby-Shower-Guessing-Game6.xlsx</t>
  </si>
  <si>
    <t>Graeme</t>
  </si>
  <si>
    <t>Made use of helper columns to determine points per category, with an extra helper for weight._x000D_
First checked for exact match, then calculated based on rounded down values._x000D_
Summed the points, and choose winner, runner-up and third back Rank._x000D_
_x000D_
This was for a simple set of comparison and calculations so I purposely didn't included any error checking such as in case weight didn't include "lbs".</t>
  </si>
  <si>
    <t>https://www.excelcampus.com/wp-content/uploads/gravity_forms/32-55bdfede10970032dd96955c96842e54/2022/05/Baby-Shower-Guessing-Game7.xlsx</t>
  </si>
  <si>
    <t>Izzat</t>
  </si>
  <si>
    <t>Hi Jon _x000D_
_x000D_
I found differences between  guesses and actual stats ,and make formula as per rules given ._x000D_
_x000D_
Thanks _x000D_
_x000D_
Izzat Kiswani _x000D_
_x000D_
Jordan</t>
  </si>
  <si>
    <t>https://www.excelcampus.com/wp-content/uploads/gravity_forms/32-55bdfede10970032dd96955c96842e54/2022/05/Baby-Shower-Guessing-Game21.xlsx</t>
  </si>
  <si>
    <t>Fred</t>
  </si>
  <si>
    <t>Fun challenge!_x000D_
_x000D_
Used named ranges for the actual stats and converted the data to a table. This made the formula easier to read._x000D_
_x000D_
Used the LET() function for the formula in cell F6 to break the problem down into multiple steps.</t>
  </si>
  <si>
    <t>https://www.excelcampus.com/wp-content/uploads/gravity_forms/32-55bdfede10970032dd96955c96842e54/2022/05/Baby-Shower-Guessing-Game-Fred-Bevan.xlsx</t>
  </si>
  <si>
    <t>Allen</t>
  </si>
  <si>
    <t>I added four helper columns to build and troubleshoot the formulas that calculate points for each of the four categories. Once the formulas worked, I used a LET function in the "Points" column to make the sum formula more readable. I had a little fun with the "Winner" column using LARGE, SMALL, CHAR functions and conditional formatting.</t>
  </si>
  <si>
    <t>https://www.excelcampus.com/wp-content/uploads/gravity_forms/32-55bdfede10970032dd96955c96842e54/2022/05/Baby-Shower-Guessing-Game8.xlsx</t>
  </si>
  <si>
    <t>Hi Jon , _x000D_
_x000D_
Kindly Disregard my previous solution _x000D_
_x000D_
_x000D_
Izzat Kiswani _x000D_
_x000D_
Jordan</t>
  </si>
  <si>
    <t>https://www.excelcampus.com/wp-content/uploads/gravity_forms/32-55bdfede10970032dd96955c96842e54/2022/05/Baby-Shower-Guessing-Game31.xlsx</t>
  </si>
  <si>
    <t>Robert</t>
  </si>
  <si>
    <t>I broke up the calculations in 2 sections and added helper calculation columns.  First determine the guess variation from the actual.  Then calculate the points based on the variation.  Then add the points to get final score.  Use Rank to place the scores in order.
Date and time variations are straight forward, subtract days, subtract hours.
Weight, need to strip off the number of lbs from the text box.  I used find “lbs” and take the number to the left of that.
Length needs the Rounddown before subtracting for variance.
For scores, I put reference cells for the given max points and variance points, so that they can be changed if desired.  Calculate from the relative guess row values using the absolute reference value at top.  Use IF statement to assign exact match and points if appropriate.</t>
  </si>
  <si>
    <t>https://www.excelcampus.com/wp-content/uploads/gravity_forms/32-55bdfede10970032dd96955c96842e54/2022/05/Guessing-Game.xlsx</t>
  </si>
  <si>
    <t>Sudha</t>
  </si>
  <si>
    <t>I tried my best to use all the functions I have learned over the years. I did not use VBA. Someday I would love to do that._x000D_
_x000D_
This was so much fun. Thank you Jon!_x000D_
_x000D_
Sudha</t>
  </si>
  <si>
    <t>https://www.excelcampus.com/wp-content/uploads/gravity_forms/32-55bdfede10970032dd96955c96842e54/2022/05/Baby-Shower-Winner-Guessing-Game.xlsx</t>
  </si>
  <si>
    <t>Jerry</t>
  </si>
  <si>
    <t>Used the following functions_x000D_
If_x000D_
Text_x000D_
Left_x000D_
Find_x000D_
Rounddown_x000D_
Index_x000D_
Match_x000D_
Rows</t>
  </si>
  <si>
    <t>https://www.excelcampus.com/wp-content/uploads/gravity_forms/32-55bdfede10970032dd96955c96842e54/2022/05/Baby-Shower-Solution.xlsx</t>
  </si>
  <si>
    <t>Doug</t>
  </si>
  <si>
    <t>Used helper columns to round down the data &amp; score each category</t>
  </si>
  <si>
    <t>https://www.excelcampus.com/wp-content/uploads/gravity_forms/32-55bdfede10970032dd96955c96842e54/2022/05/Baby-Shower-Guessing-Game-DJ-using-helper-columns.xls.xlsx</t>
  </si>
  <si>
    <t>Susan</t>
  </si>
  <si>
    <t>I created cells that had the base and penalty values for each category.  I then calculated the absolute value of the difference and applied the base/penalty values.  I added a fifth column to check for the bonuses (once again the value was stored in a cell at the top of the column).  I added these values, then used the Max and Large functions to find the winner and 2nd/3rd place finishers.  I also added conditional formatting to the sum of the scores to visually see who had done well or not.</t>
  </si>
  <si>
    <t>https://www.excelcampus.com/wp-content/uploads/gravity_forms/32-55bdfede10970032dd96955c96842e54/2022/05/Baby-Shower-Guessing-Game-fieldssu-home.xlsx</t>
  </si>
  <si>
    <t>Brian</t>
  </si>
  <si>
    <t>Rounded down actual and guesses and took absolute value of differences. So 2 below and 2 above have the same deduction. Used SumProduct :-) to calculate score. Used Rank to get first, second and third._x000D_
Regards_x000D_
Brian</t>
  </si>
  <si>
    <t>https://www.excelcampus.com/wp-content/uploads/gravity_forms/32-55bdfede10970032dd96955c96842e54/2022/05/Challenge.Brian-Canes.xlsx</t>
  </si>
  <si>
    <t>Ari</t>
  </si>
  <si>
    <t>1. Decided to make the point values variable inputs for ease of re-use._x000D_
2. Calculated the point value all in 1 formula to not have to add helper columns_x000D_
3. While I used standard rounddown for the length as it was a number, for the time, I just took the hour as a way of 'rounding down' and for the weight I parsed the text since the pounds portion is always followed by "lb." This requires that all weights are written in the same format, but since the data we're using is all 'clean', I took that 'risk'_x000D_
4. Finally, I used rank to determine the 1st, 2nd and 3rd place guesses and conditional formatting for a little Olympic-style color-coding</t>
  </si>
  <si>
    <t>https://www.excelcampus.com/wp-content/uploads/gravity_forms/32-55bdfede10970032dd96955c96842e54/2022/05/Baby-Shower-Guessing-Game9.xlsx</t>
  </si>
  <si>
    <t>Clement</t>
  </si>
  <si>
    <t>By creating the sub-formula it made it is easier for me to tackle the project in 4 parts. Then it was a matter of copying each subtotal formula is the F column._x000D_
_x000D_
For the Winner I used the Rank formula within an If formula. Any rank below 3 comes back as blank. Then I used conditional formatting to differentiate the top 3.</t>
  </si>
  <si>
    <t>https://www.excelcampus.com/wp-content/uploads/gravity_forms/32-55bdfede10970032dd96955c96842e54/2022/05/Baby-Shower-Guessing-Game_ClementVacelet.xlsx</t>
  </si>
  <si>
    <t>https://www.excelcampus.com/wp-content/uploads/gravity_forms/32-55bdfede10970032dd96955c96842e54/2022/05/Baby-Shower-Guessing-Game_ClementVacelet1.xlsx</t>
  </si>
  <si>
    <t>Peter</t>
  </si>
  <si>
    <t>Hi Jon, _x000D_
_x000D_
Thanks for a fun challenge!_x000D_
_x000D_
I took a simple approach with some IFs and various rounding. The rounding on wight made it a bit easier since the ounces didn't matter 😊_x000D_
_x000D_
Ranking of winners found and highlighted by using RANK.EQ + conditional formatting. _x000D_
_x000D_
kind regards, _x000D_
Peter</t>
  </si>
  <si>
    <t>https://www.excelcampus.com/wp-content/uploads/gravity_forms/32-55bdfede10970032dd96955c96842e54/2022/05/Baby-Shower-Guessing-Game10.xlsx</t>
  </si>
  <si>
    <t>Wiley</t>
  </si>
  <si>
    <t>I added sets of helper columns.  The first stores the rounded values for actual and guesses.  The second shows the variance between the actual values and each of the guesses.  The last set of columns is really redundant but it shows the calculation of each component of the score.  The actual points calculation is in column F per the instructions - this last set was really just for de-bugging purposes.  Column AI (in this last set has the rank of each persons score that's used for identifying the first, second, &amp; third place scores in column G._x000D_
_x000D_
I added a few features to help make this a little more flexible:_x000D_
1.  Constants for the starting score for each category and what I called the Exact Match bonus are found in columns M:N above the rules.  These can be changed if the rules change._x000D_
2.  Likewise the variance penalties are shown in AD3:AG3.  These can also change if the rules change._x000D_
3.  I added (hidden unless used) calculations in rows 29-60 so you can additional guesses if desired.</t>
  </si>
  <si>
    <t>https://www.excelcampus.com/wp-content/uploads/gravity_forms/32-55bdfede10970032dd96955c96842e54/2022/05/Baby-Shower-Guessing-GameSolutionWThomas.xlsx</t>
  </si>
  <si>
    <t>Julia</t>
  </si>
  <si>
    <t>Simple formulas were used. There may be stronger alternatives but I am just using the very basic formulas.</t>
  </si>
  <si>
    <t>https://www.excelcampus.com/wp-content/uploads/gravity_forms/32-55bdfede10970032dd96955c96842e54/2022/05/Baby-Shower-Guessing-Game.xls.xlsx</t>
  </si>
  <si>
    <t>Wanted to use some of the new features, but I'm in the "other 50%" for TEXTBEFORE rollouts on the Beta channel, so I kept it old school._x000D_
_x000D_
Built a calc helper table, and crunched the deltas for each category:_x000D_
Used ABS for all to ensure positive point deductions._x000D_
Day was easy._x000D_
Hour used the HOUR function to "round down"_x000D_
Weight - I wanted to use TEXTBEFORE to strip everything to the right of the pound VALUE, but resorted to LEFT and FIND to round down._x000D_
Length - I did use ROUNDDOWN._x000D_
_x000D_
Used an AGGREGATE logic to find the top 3 winners._x000D_
_x000D_
Great puzzle John!  Keep them coming!</t>
  </si>
  <si>
    <t>https://www.excelcampus.com/wp-content/uploads/gravity_forms/32-55bdfede10970032dd96955c96842e54/2022/05/Baby-Shower-Guessing-Game-Shipsales.xlsx</t>
  </si>
  <si>
    <t>Rich</t>
  </si>
  <si>
    <t>I created helper columns for each of the four categories to do the rounding then used an IF statement to determine if it was an exact match which gives the individual 100 points or subtracts the appropriate number of points from 50 and adds them all together, To calculate 1st, 2nd and 3rd place I used the LARGE function and then used a VLOOKUP to find the appropriate match in the points column.</t>
  </si>
  <si>
    <t>https://www.excelcampus.com/wp-content/uploads/gravity_forms/32-55bdfede10970032dd96955c96842e54/2022/05/Baby-Shower-Guessing-Game11.xlsx</t>
  </si>
  <si>
    <t>Emmanuel</t>
  </si>
  <si>
    <t>Sorry but I think I went down the rabbit hole :). _x000D_
Anyways this is the formula I used =IF((50-ABS(B6-$B$3)*2)=50,100,(50-ABS(B6-$B$3)*2))+IF(50-ABS(MROUND($C$3-C6,1/24)*24)=50,100,50-ABS(MROUND($C$3-C6,1/24)*24))+IF(50-(ABS((E6-10)*5))=50,100,50-(ABS((E6-10)*5)))+IF(50-ABS((ROUND(F6,0)-$F$3)*2)=50,100,50-ABS((ROUND(F6,0)-$F$3)*2))</t>
  </si>
  <si>
    <t>https://www.excelcampus.com/wp-content/uploads/gravity_forms/32-55bdfede10970032dd96955c96842e54/2022/05/Baby-Shower-Guessing-Game.zip</t>
  </si>
  <si>
    <t>Abel</t>
  </si>
  <si>
    <t>My solution is definitely not elegant but it looks like it works. Wanted to use PQ but that felt excessive so I kept it simple. I turned the data into an excel table and added 4 columns (one for each guess category. _x000D_
The logic was the same for all the columns, just different expressions to get there. The general set up was _x000D_
IF (Guess = Actual, 100, else 50-ABS(Guess-Actual)*Multiplier). _x000D_
I used the absolute value in all my answers so that I didn't have to worry about the order of the subtraction with guesses that were higher vs lower than the actual. _x000D_
1. Date of birth: just used the guess and actual dates. No manipulations necessary_x000D_
2. Time of Birth: This was tricky for me- I don't really understand how exactly time is encoded in excel. So I turned the time to text using TEXT and then pulled the LEN of the string, subtracted 3 (removes the # of characters for the colon and minutes), and used that as the number of characters to pull using the LEFT function. Cumbersome but it worked out. _x000D_
3. Weight: Used FIND to locate the # of characters where the l for lbs was in the cell. Subtracted one from this number to remove the l and then used that number in the LEFT function to get just the numbers to the left of lbs (works as rounding down). _x000D_
4. Length- just used the numbers as is since they were in inches already_x000D_
_x000D_
Hope the explanations were clear. This is probably fairly basic stuff, and it would have been a lot easier if I had the TEXTSPLIT function but it worked out I think. _x000D_
_x000D_
Thanks for the fun challenge Jon. Love your channel!</t>
  </si>
  <si>
    <t>https://www.excelcampus.com/wp-content/uploads/gravity_forms/32-55bdfede10970032dd96955c96842e54/2022/05/Abel_Baby-Shower-Guessing-Game.xlsx</t>
  </si>
  <si>
    <t>Laura</t>
  </si>
  <si>
    <t>Very interesting challenge, thank you.</t>
  </si>
  <si>
    <t>https://www.excelcampus.com/wp-content/uploads/gravity_forms/32-55bdfede10970032dd96955c96842e54/2022/05/Baby-Shower-Guessing-Game-F.xlsx</t>
  </si>
  <si>
    <t>Jay</t>
  </si>
  <si>
    <t>(see notes in sheet) - 6 helper-columns (hidden) - the 'weight'-column gave me the most trouble, as the two most-left characters (in the case of '10') were not numbers/digits - instead, used 'find' to strip the text-part after which the field can be used for calculations._x000D_
_x000D_
Also, some (additional) conditional formatting, to indicate the correct answers per category._x000D_
_x000D_
I'm pondering on how to display the number 2 &amp; 3 positions..._x000D_
_x000D_
Fun challenge!</t>
  </si>
  <si>
    <t>https://www.excelcampus.com/wp-content/uploads/gravity_forms/32-55bdfede10970032dd96955c96842e54/2022/05/Baby-Shower-Guessing-Game12.xlsx</t>
  </si>
  <si>
    <t>David</t>
  </si>
  <si>
    <t>Completed on one Sheet_x000D_
Added a Twist on the next Sheet - Who doesn't like "Nearest the Pin" in a contest?_x000D_
Actually does not influence the outcome of this data set, but it could, in others</t>
  </si>
  <si>
    <t>https://www.excelcampus.com/wp-content/uploads/gravity_forms/32-55bdfede10970032dd96955c96842e54/2022/05/Baby-Shower-Guessing-Game-DP.xlsx</t>
  </si>
  <si>
    <t>Rosabelle's Weight was inconsistently formatted by having a space between 7 and oz. So I took the liberty of correcting that one value rather than making my solution more complex._x000D_
_x000D_
I used TRUNC instead of ROUNDDOWN to save characters and calculated all differences as ABS. I multiplied Time of Birth by 24 so that the hours were whole numbers.  The most creative part was using SUBSTITUTE to turn 9lbs 10oz into 9 10/16 so that VALUE could turn that into a number. The Winner column was then populated using RANK.EQ. To fully complete the challenge and determine the winner (as a standalone result), I used INDEX-XMATCH based on the rank of 1 and did the same for second and third place. Then just for fun, I used SORT to spill the reordered results. And for added flare, I went back and did everything as a single spill formula.</t>
  </si>
  <si>
    <t>https://www.excelcampus.com/wp-content/uploads/gravity_forms/32-55bdfede10970032dd96955c96842e54/2022/05/Excel-Campus-Baby-Shower-Guessing-Game.xlsx</t>
  </si>
  <si>
    <t>Used SumProduct (!!) to calculate score. Used Rank to find 1st 2nd 3rd.</t>
  </si>
  <si>
    <t>https://www.excelcampus.com/wp-content/uploads/gravity_forms/32-55bdfede10970032dd96955c96842e54/2022/05/Challenge.Brian-Canes.revised.xlsx</t>
  </si>
  <si>
    <t>Angel</t>
  </si>
  <si>
    <t>https://www.excelcampus.com/wp-content/uploads/gravity_forms/32-55bdfede10970032dd96955c96842e54/2022/05/Baby-Shower-Guessing-Game.xlms.xlsx</t>
  </si>
  <si>
    <t>Edgar</t>
  </si>
  <si>
    <t>Submitting two solutions one with all calculations in one large formula, and a second solution using helping columns. I used variables for the points, bonuses, and deductions instead of hardcoding them within the formulas, so they can be updated\changed as needed. Using Excel 2013, instead of 365._x000D_
_x000D_
I would suggest using .xlxs files instead of .xls which can contain viruses._x000D_
_x000D_
It was fun!_x000D_
_x000D_
Cheers.</t>
  </si>
  <si>
    <t>https://www.excelcampus.com/wp-content/uploads/gravity_forms/32-55bdfede10970032dd96955c96842e54/2022/05/Baby-Shower-Guessing-Game13.xlsx</t>
  </si>
  <si>
    <t>Above each category/column, I entered the points to be deducted per unit (2 above the Date column, 1 above the Time column, etc.) so you could change the number of points to be deducted if you wanted._x000D_
_x000D_
I also added the starting points per category in the file and the points for an exact match so if you wanted to change either of those, all the calculations would be updated.</t>
  </si>
  <si>
    <t>https://www.excelcampus.com/wp-content/uploads/gravity_forms/32-55bdfede10970032dd96955c96842e54/2022/05/Baby-Shower-Guessing-Game14.xlsx</t>
  </si>
  <si>
    <t>Pat</t>
  </si>
  <si>
    <t>Hi_x000D_
_x000D_
Here are the results I got._x000D_
I used Power Query for most of the heavy lifting._x000D_
I used IF formulas to calculate bonus points and to calculate totals._x000D_
I then sorted the results to find the positions._x000D_
There may be better ways to achieve the results. (Assuming they are correct!)_x000D_
Regards_x000D_
Pat</t>
  </si>
  <si>
    <t>https://www.excelcampus.com/wp-content/uploads/gravity_forms/32-55bdfede10970032dd96955c96842e54/2022/05/Baby-Shower-Guessing-Game_Results.xlsx</t>
  </si>
  <si>
    <t>Gerhard</t>
  </si>
  <si>
    <t>I made use of LET in which I included the formulas to first calculate the 4 variables and after that a sum to get the total score.</t>
  </si>
  <si>
    <t>https://www.excelcampus.com/wp-content/uploads/gravity_forms/32-55bdfede10970032dd96955c96842e54/2022/05/baby-challenge.xlsx</t>
  </si>
  <si>
    <t>Swapnali</t>
  </si>
  <si>
    <t>Hello Jon Sir,_x000D_
_x000D_
It was really very fun to solve the problem given by you. While solving the problem I used multiple formulas &amp; methods and then I came up with result. I am not quite sure whether the formulas I have used were proper or not. Therefore I would be grateful if you guide me if i did something wrong or whether there is more effective and easy way to get answer. _x000D_
_x000D_
I tried my best for getting right answer. Please let me know the right answers as well as effective formulas via mail._x000D_
_x000D_
Thanks &amp; Warm Regards._x000D_
Swapnali Lakhan</t>
  </si>
  <si>
    <t>https://www.excelcampus.com/wp-content/uploads/gravity_forms/32-55bdfede10970032dd96955c96842e54/2022/05/Baby-Shower-Guessing-Game1.zip</t>
  </si>
  <si>
    <t>Guido</t>
  </si>
  <si>
    <t>Added a row to hold the penalties, same could be done for the golden score and the starting score, so these are parameters as well_x000D_
Turned the guess range into a table_x000D_
Used a LET statement (lot's of things going on here)_x000D_
To mark the winners, I used the RANK.EQ ( ) function together with switch and a simple conditional formatting._x000D_
_x000D_
Wanted to write my first LAMBDA ( ) + BYROW ( ) combo, but it's too early days still._x000D_
_x000D_
Looking forward to what others contribute.  As always things to learn from others._x000D_
_x000D_
It was a nice one, Jon.</t>
  </si>
  <si>
    <t>https://www.excelcampus.com/wp-content/uploads/gravity_forms/32-55bdfede10970032dd96955c96842e54/2022/05/Baby-Shower-Guessing-Game15.xlsx</t>
  </si>
  <si>
    <t>https://www.excelcampus.com/wp-content/uploads/gravity_forms/32-55bdfede10970032dd96955c96842e54/2022/05/Baby-Shower-Guessing-Game-David-Sigcho.xlsx</t>
  </si>
  <si>
    <t>Dustin</t>
  </si>
  <si>
    <t>A rudimentary solution that only makes use of very basic Excel functions (SUM, RANK, IF, TEXT, LEFT, ABS, FIND and ROUNDDOWN of course)._x000D_
_x000D_
I’ve used helper columns to simplify the in-cell formulas – a technique I believe reduces errors and allows for self-checking as you go. _x000D_
_x000D_
Helper columns created are – Rounded values, Value to be deducted, Score per parameter and Overall Rank. _x000D_
_x000D_
When calculating score per parameter an If statement was used to check for an exact match._x000D_
_x000D_
Total points and Winner were identified using the Sum, and Rank formulas.</t>
  </si>
  <si>
    <t>https://www.excelcampus.com/wp-content/uploads/gravity_forms/32-55bdfede10970032dd96955c96842e54/2022/05/Baby-Shower-Guessing-Game_Dustin.xlsx</t>
  </si>
  <si>
    <t>Corrected submission giving bonus of additional 50 points for any correct guess.  No VBA used.  ABS used on all calcualtions to avoid negative numbers.</t>
  </si>
  <si>
    <t>https://www.excelcampus.com/wp-content/uploads/gravity_forms/32-55bdfede10970032dd96955c96842e54/2022/05/SL-Baby-Shower-Guessing-Game1.xlsx</t>
  </si>
  <si>
    <t>Used some helper columns to simplify. Used Absolute differences. Used Sumproduct to calculate Points and avoid array formula. Used Rank to determine 1st, 2nd, 3rd. Set up Ordinals array having created general formula for suffixes. Used Countif to denote Ties. Used Conditional Formatting for heatmap._x000D_
Regards_x000D_
Brian</t>
  </si>
  <si>
    <t>https://www.excelcampus.com/wp-content/uploads/gravity_forms/32-55bdfede10970032dd96955c96842e54/2022/05/Challenge.Brian-Canes.revised3.xlsx</t>
  </si>
  <si>
    <t>Simon</t>
  </si>
  <si>
    <t>Hi Jon_x000D_
For the date of birth answer I used an IFS formula,_x000D_
for the time of birth answer I used a FLOOR function,_x000D_
for the weight answer I converted the lb to Oz using CONVERT function, with TEXTBEFORE, TRIM and RIGHT, then added the Oz, rounded it down then IFS function,_x000D_
for the length answer used IFS function._x000D_
_x000D_
I then created a table with all the data and the answer columns and to find the winner I used a RANK.EQ function ranking the points in order of highest to lowest._x000D_
Then created a mini table which tabulated the final positions with their names and the points using INDEX MATCH functions_x000D_
_x000D_
LOTS OF FUN…the most challenging being the time??? or did I miss an easier way</t>
  </si>
  <si>
    <t>https://www.excelcampus.com/wp-content/uploads/gravity_forms/32-55bdfede10970032dd96955c96842e54/2022/05/Baby-Shower-Guessing-Game-SimonKerrAnswer.xlsx</t>
  </si>
  <si>
    <t>Michael</t>
  </si>
  <si>
    <t>Interesting challenge. I broke down the task as follows using 5 helper columns._x000D_
-Used date math with the absolute function to determine date penalty_x000D_
-Used hour function with simple math and wrapped result in absolute function for time penalty_x000D_
-The weight was probably the trickiest as I had to use left and find functions to isolate the number before “lbs”, then wrap it in a value function before doing the match. Finally abs function was used to ignore +/- variances._x000D_
-Length required rounding down each value before doing the math and wrapping the result in abs function._x000D_
_x000D_
I stored the penalty values in row 3 to facilitate using a different scoring approach._x000D_
_x000D_
The points column used 4 nested if statements to add the penalties and bonus points as appropriate._x000D_
_x000D_
The rank column (using rank.eq) simply determined everyone’s rank._x000D_
Finally, I used a switch statement in the Winner column to identify the winner, runner up, 3rd place winners–otherwise I simply showed their rank._x000D_
_x000D_
You could store the base points per category cells H2:K2 and make the scoring a little more dynamic.</t>
  </si>
  <si>
    <t>https://www.excelcampus.com/wp-content/uploads/gravity_forms/32-55bdfede10970032dd96955c96842e54/2022/05/Baby-Shower-Guessing-Game16.xlsx</t>
  </si>
  <si>
    <t>Mary</t>
  </si>
  <si>
    <t>Check if the items are an exact match else_x000D_
Rounddown the individual items and take the absolute value of the difference multiplied by the category multiplier and add them up_x000D_
_x000D_
The only quirk is remembering to use LARGE to find the 1st, 2nd, and 3rd items.</t>
  </si>
  <si>
    <t>https://www.excelcampus.com/wp-content/uploads/gravity_forms/32-55bdfede10970032dd96955c96842e54/2022/05/Baby-Shower-Guessing-Game.xls1.xlsx</t>
  </si>
  <si>
    <t>Main features in my solution:_x000D_
_x000D_
Points are calculated using LET_x000D_
1st, 2nd and 3rd place are highlighted using conditional formatting_x000D_
Dynamic array has been used to return the names and total points for these</t>
  </si>
  <si>
    <t>https://www.excelcampus.com/wp-content/uploads/gravity_forms/32-55bdfede10970032dd96955c96842e54/2022/05/Baby-Shower-Guessing-Game17.xlsx</t>
  </si>
  <si>
    <t>My apology for a second submission, but it occurred to me that a difference using HOUR was more direct than using TRUNC on the Time multiplied by 24. Still, that would be a boring reason to resubmit, so I also thought to add a tie break version of my formula. It has no bearing on the results of the challenge because there were no ties in the top 3 spots, but there could have been, and there were definitely some lower in the ranking. I decided to take the final Points and deduct the absolute difference in Time of Birth because that value would always be less than one and therefore could only rearrange those with an identical score without displacing anyone with an already higher/lower score._x000D_
_x000D_
So hopefully you can use just this file and somehow combine my comments.</t>
  </si>
  <si>
    <t>https://www.excelcampus.com/wp-content/uploads/gravity_forms/32-55bdfede10970032dd96955c96842e54/2022/05/Excel-Campus-Baby-Shower-Guessing-Game1.xlsx</t>
  </si>
  <si>
    <t>Vuk</t>
  </si>
  <si>
    <t>As a parent, I liked the topic, so this is my first entry ever. I hope I did OK. 🙂_x000D_
_x000D_
In short, I used basic Excel functions I am familiar with:_x000D_
1. Round down for normalization of values at first._x000D_
2. If for exact match, within it else is for calculating score if not exact. Absolute for ensuring there are no issues with negative values._x000D_
3. Stats were not a problem. They can be set to the same scale and format with Absolute and Rounddown easily. Except for Weight, where I am using a tad longer formula using Trim, Find and Substitute to get the 2 numeric values extracted. The input table makes it (I suppose on purpose) difficult by not having two columns for pounds and ounces, and randomly adding spaces etc._x000D_
_x000D_
I feel I have improved my understanding of UK measurement system. We are used to grams and metres here, but at least I learnt there are 16 ounces in a pound._x000D_
_x000D_
And finally, I learnt that, in English, a newborn’s length is taken. Here, we only measure the length of dead people for a coffin! Living are measured for height. 🙂_x000D_
_x000D_
Bonus, not mentioned in the article comment:_x000D_
_x000D_
a. The table is purportedly stating results per category as well, so to allow for ability to measure winner by category if needed by quickly adapting the Vlookup formula in the winner section._x000D_
_x000D_
b. The large function is used to get the top 3 results. What is great about that one is if multiple people get the same score, you can see the 2nd and 3rd etc. place will show the same score. And, you can also pick a specific place to get as well. So if it's a tie for first place, it shows, and it's not limited to the top entries, but you can find out who has taken which spot._x000D_
_x000D_
I suppose it is not very hard to achieve an expansion where, in case of a tie, one could also see multiple people sharing first or second place etc. but this was the best I could do in 30 minutes I had free today. :) And I believe it fulfills the criteria set.</t>
  </si>
  <si>
    <t>https://www.excelcampus.com/wp-content/uploads/gravity_forms/32-55bdfede10970032dd96955c96842e54/2022/05/Baby-Shower-Guessing-Game-vuk.xlsx</t>
  </si>
  <si>
    <t>Don</t>
  </si>
  <si>
    <t>Used Boolean logic first to find exact matches, then if not exact the absolute valued of variances after pulling the day, time and weight.  Given that it was rounding down, I just pulled the upstream values.  Then I used the addition of max expressions._x000D_
_x000D_
Then I used the large function for first second and third associated IFs function to put it in the list with associated memo Winner, Second, Third and "Close but No Cigar"._x000D_
_x000D_
Then I grouped the helper table._x000D_
_x000D_
If I screwed this up, please let me know.  This was fund._x000D_
_x000D_
Thanks for all you do._x000D_
_x000D_
Don</t>
  </si>
  <si>
    <t>https://www.excelcampus.com/wp-content/uploads/gravity_forms/32-55bdfede10970032dd96955c96842e54/2022/05/Baby-Shower-Guessing-Game-DMH-Solution.xls.xlsx</t>
  </si>
  <si>
    <t>Alasdair</t>
  </si>
  <si>
    <t>Used old fashioned formulae, bit like myself really!</t>
  </si>
  <si>
    <t>https://www.excelcampus.com/wp-content/uploads/gravity_forms/32-55bdfede10970032dd96955c96842e54/2022/05/AKM-Baby-Shower-Guessing-Game.xlsx</t>
  </si>
  <si>
    <t>Phil</t>
  </si>
  <si>
    <t>I have only provided a solution for scores and determining winner(s). I do have a method for ranking  place finish that can be used but did not have enough time to document in the workbook.</t>
  </si>
  <si>
    <t>https://www.excelcampus.com/wp-content/uploads/gravity_forms/32-55bdfede10970032dd96955c96842e54/2022/05/Baby-Shower-Guessing-Game2.zip</t>
  </si>
  <si>
    <t>Hi Jon,_x000D_
_x000D_
I created a table for the parameters used in all the calculation (Table : Parameters).  That allow the model to be flexible._x000D_
And _x000D_
I put your input Guessing range in an other table (Table : Guessing), where _x000D_
I add 4 data adjustment columns that contain the formula to adjusted the guessing values_x000D_
And _x000D_
I add 4 points calculation columns where I take the of each to establish the total number of point._x000D_
And_x000D_
I used the Rank function to determine the 1 ,2, 3 ..._x000D_
And_x000D_
I put some conditionals formatting in the Guessing table to Highlight some elements._x000D_
_x000D_
For the Points Calculation formula,_x000D_
I built a formula to establish the final string of formula for each individual point column that I used for input_x000D_
_x000D_
Have Fun</t>
  </si>
  <si>
    <t>https://www.excelcampus.com/wp-content/uploads/gravity_forms/32-55bdfede10970032dd96955c96842e54/2022/05/Baby-Shower-Guessing-Game_RSC.xlsx</t>
  </si>
  <si>
    <t>Edil</t>
  </si>
  <si>
    <t>Dear Jon,_x000D_
_x000D_
I converted the data into an Excel table and added two named ranges, "Match" for an exact match (100 pts) and Start for the starting score (50 pts). To calculate the individual scores and to determine the winner and runner ups, I chose to primarily use the LET function (to challenge and familiarize myself with it) in combi with a variety of other functions (IF, ABS, ISNUMBER, INT, LEFT, MAX, LARGE, SUM)</t>
  </si>
  <si>
    <t>https://www.excelcampus.com/wp-content/uploads/gravity_forms/32-55bdfede10970032dd96955c96842e54/2022/05/Baby-Shower-Guessing-Game-Edil-Poulina.xlsx</t>
  </si>
  <si>
    <t>Jorge</t>
  </si>
  <si>
    <t>Hi,_x000D_
_x000D_
I have enjoyed thinking about how I could solve this game challenge._x000D_
_x000D_
I guess it must be other solutions much more efficient than mine but I have not enough knowledge about the latest functions._x000D_
_x000D_
Thank you Jon for proposing us these type of challenges.</t>
  </si>
  <si>
    <t>https://www.excelcampus.com/wp-content/uploads/gravity_forms/32-55bdfede10970032dd96955c96842e54/2022/05/Baby-Shower-Guessing-Game18.xlsx</t>
  </si>
  <si>
    <t>Graham</t>
  </si>
  <si>
    <t>1) Created a column to calculate the variance for each of the 4 categories._x000D_
2) Created a column to calculate the points from the variance detail for each of the 4 categories._x000D_
3) Summed the totals to the Total Points column (F)_x000D_
4) Used the Large() function to determine 1st, 2nd, 3rd with a nested IF statement._x000D_
5) Applied conditional formatting to display Gold, Silver and Bronze</t>
  </si>
  <si>
    <t>https://www.excelcampus.com/wp-content/uploads/gravity_forms/32-55bdfede10970032dd96955c96842e54/2022/05/Baby-Shower-Guessing-Game-Graham-Bollinger.xlsx</t>
  </si>
  <si>
    <t>Rod</t>
  </si>
  <si>
    <t>I used formulas only</t>
  </si>
  <si>
    <t>https://www.excelcampus.com/wp-content/uploads/gravity_forms/32-55bdfede10970032dd96955c96842e54/2022/05/Baby-Shower-Guessing-Game3.zip</t>
  </si>
  <si>
    <t>Fawaz</t>
  </si>
  <si>
    <t>The challenge was how to reduce the number of conditions from three to two conditions because I wanted to use if functions for each category. Therefore, I used an array function at the beginning of my formula.</t>
  </si>
  <si>
    <t>https://www.excelcampus.com/wp-content/uploads/gravity_forms/32-55bdfede10970032dd96955c96842e54/2022/05/Fawaz_Baby-Shower-Guessing-Game.xlsx</t>
  </si>
  <si>
    <t>John</t>
  </si>
  <si>
    <t>Used a TRUNC function to round down_x000D_
Used ABS function to neglect the sign when doing the math_x000D_
simple subtraction for the difference in birth dates_x000D_
multiply the birth times by 24 and truncated to get whole hours_x000D_
used FIND &amp; REPLACE to remove everything but the pounds for weight_x000D_
simple truncation to get remove the decimals for length_x000D_
following is the math for getting the score_x000D_
_x000D_
_x000D_
IF(ABS([@[Date of Birth]]-$B$3)=0,100,50-ABS([@[Date of Birth]]-$B$3)*2)+IF(ABS(TRUNC([@[Time of Birth]]*24)-TRUNC($C$3*24))=0,100,50-ABS(TRUNC([@[Time of Birth]]*24)-TRUNC($C$3*24)))+IF(ABS(REPLACE($D$3,FIND("lbs",$D$3),9,"")-REPLACE(D6,FIND("lbs",D6),9,""))=0,100,50-ABS(REPLACE($D$3,FIND("lbs",$D$3),9,"")-REPLACE(D6,FIND("lbs",D6),9,""))*5)+IF(TRUNC(ABS($E$3-E6))=0,100,50-TRUNC(ABS($E$3-E6))*2)_x000D_
_x000D_
created a RANK column &amp; used RANK.EQ to populate it_x000D_
used XLOOKUP &amp; MAX functions to come up with Annemarie_x000D_
created a range and used XLOOKUP to to search FOR THE GOLD, SILVER &amp; BRONZE POSITIONS</t>
  </si>
  <si>
    <t>https://www.excelcampus.com/wp-content/uploads/gravity_forms/32-55bdfede10970032dd96955c96842e54/2022/05/Baby-Shower-Guessing-Game-JJM-220528.xls.xlsx</t>
  </si>
  <si>
    <t>Ed</t>
  </si>
  <si>
    <t>posted as a comment as suggested</t>
  </si>
  <si>
    <t>https://www.excelcampus.com/wp-content/uploads/gravity_forms/32-55bdfede10970032dd96955c96842e54/2022/05/Baby-Shower-Guessing-Game-done.xlsx</t>
  </si>
  <si>
    <t>Chahine</t>
  </si>
  <si>
    <t>1. for date i used days function to calculate diff along with abs (to have only positive dates)_x000D_
2. for time, i used time function to get only hours_x000D_
3. for weight, i used flashfill_x000D_
4. for length i used rounddown function_x000D_
5. for winner, i used rankavg function</t>
  </si>
  <si>
    <t>https://www.excelcampus.com/wp-content/uploads/gravity_forms/32-55bdfede10970032dd96955c96842e54/2022/05/Baby-Shower-Guessing-Game-mychallenge.xlsx</t>
  </si>
  <si>
    <t>Matthias</t>
  </si>
  <si>
    <t>Hi Jon, thanks for this fun exercise! I get paid for solving data issues, but honestly it is rewarding on it own. 😊_x000D_
I have a solution with formulas and with Power Query._x000D_
_x000D_
Formulas:_x000D_
As you get 100 points for exact matches, you need an if condition for each category._x000D_
As there are positive and negative deviations, I used ABS for each category._x000D_
Thus the calculation is very similar for all categories, with the date being straightforward and some variants for the hours, the pounds and the rounding down. I found the hours the most interesting category and also “rounding down” pounds from a text field is unusual._x000D_
As the calculations are so similar, I think it is ok to combine all 4 with plus signs one above the other in one cell. No helper columns or explanations necessary for debugging:_x000D_
=IF($B$3=B6;100; 50-ABS($B$3-B6)*2)_x000D_
+IF($C$3=C6;100; 50-ABS(ROUNDDOWN($C$3*24;0)/24-ROUNDDOWN(C6*24;0)/24)*24)_x000D_
+IF($D$3=D6;100; 50-ABS(LEFT($D$3;FIND("lbs";$D$3)-1)-LEFT(D6;FIND("lbs";D6)-1))*5)_x000D_
+IF($E$3=E6;100; 50-ABS(ROUNDDOWN($E$3;0)-ROUNDDOWN(E6;0))*2)_x000D_
_x000D_
To indicate the First, Second and Third I used Rank.EQ. It's good in case of equal points (“Standard Competition Ranking”)._x000D_
The first 3 ranks are highlighted. The others might be interesting too, so they are visible but a bit greyed out._x000D_
_x000D_
For this small task I would normally stick to formulas, but I ❤ Power Query. So here is one way how you can deal with it in Power Query:_x000D_
I made 2 dynamic ranges for the Actual Stats and the Guesses and queried them From Table/Range._x000D_
Changed the data type for each category in both queries._x000D_
Brought the Actual Stats to each row of the Guesses._x000D_
Similar to the formula description above I combined the four if conditions for each category in one formula._x000D_
The annotation is different and the formula have different names, but it is basically the same game as in Excel:_x000D_
(if [Date of Birth]=[Date of Birth.1] then 100 else_x000D_
50-Number.Abs(Duration.Days([Date of Birth]-[Date of Birth.1]))*2) +_x000D_
(if [Time of Birth]=[Time of Birth.1] then 100 else_x000D_
50-Number.Abs(Time.Hour([Time of Birth])-Time.Hour([Time of Birth.1]))) +_x000D_
(if [Weight]=[Weight.1] then 100 else_x000D_
50-Number.Abs(Number.From(Text.BeforeDelimiter([Weight],"lbs"))-Number.From(Text.BeforeDelimiter([Weight.1],"lbs")))*5) +_x000D_
(if [#"Length (in)"]=[#"Length (in).1"] then 100 else_x000D_
50-Number.Abs(Number.RoundDown([#"Length (in)"],0)-Number.RoundDown([#"Length (in).1"],0))*2)_x000D_
_x000D_
Rebuilding Rank.EQ in Power Query is a bit more complex than in Excel:_x000D_
-first I added an index to be able to get back to the original order at the end_x000D_
-sorted descending from highest points to lowest points_x000D_
-added another order index which is used for the ranking_x000D_
-grouped the table according to the points, kept all data and added a column with the minimum order value_x000D_
-expanded the data back_x000D_
-sorted back to the original order_x000D_
-got rid of unnecessary columns_x000D_
_x000D_
=&gt; If you deal with different sources and/or need to automatically update your data then Power Query makes a lot of sense._x000D_
=&gt; You can apply the Power Query also in Power BI!_x000D_
_x000D_
Questions or suggestions: https://www.linkedin.com/in/matthiasfriedmann</t>
  </si>
  <si>
    <t>https://www.excelcampus.com/wp-content/uploads/gravity_forms/32-55bdfede10970032dd96955c96842e54/2022/05/Baby-Shower-Guessing-Game-Matthias-Friedmann.xlsx</t>
  </si>
  <si>
    <t>Cherian</t>
  </si>
  <si>
    <t>Hi Jon,_x000D_
Ive been following you for 5+ years now._x000D_
Thanks for all that you do for the Excel community._x000D_
I enjoyed this challenge. Attached is my file._x000D_
_x000D_
Thanks,_x000D_
Cherian in Abu Dhabi_x000D_
linkedin.com/in/CherianIype</t>
  </si>
  <si>
    <t>https://www.excelcampus.com/wp-content/uploads/gravity_forms/32-55bdfede10970032dd96955c96842e54/2022/05/20220529-Baby-Shower-Guessing-Game-Cherian.xlsx</t>
  </si>
  <si>
    <t>Riis</t>
  </si>
  <si>
    <t>Ranking determined by sorting of table</t>
  </si>
  <si>
    <t>https://www.excelcampus.com/wp-content/uploads/gravity_forms/32-55bdfede10970032dd96955c96842e54/2022/05/802-Baby-Shower-Guessing-Game.xlsx</t>
  </si>
  <si>
    <t>This time no table, still using LET ( ) and added a few LAMBDA ( )'s (my first ever :-))._x000D_
Hmm, still feels a single stunning LAMBDA is possible._x000D_
If I still have time, maybe I'll give it a third go.</t>
  </si>
  <si>
    <t>https://www.excelcampus.com/wp-content/uploads/gravity_forms/32-55bdfede10970032dd96955c96842e54/2022/05/Baby-Shower-Guessing-Game19.xlsx</t>
  </si>
  <si>
    <t>Tweaked a few things to get it to work:_x000D_
General: tweaked font and layout (row &amp; column sizes, centering) for aesthetics; protected sheet (no password) to guard against formulas getting corrupted._x000D_
Changes: time entries to text to make it easier to work with; helper cell in D4 to make actual weight easier to work with; helper columns H thru O to do point calculations; added conditional formatting to "Points" and "Winner" columns to make top 3 stand out (used cell fill to simulate gold, silver, bronze); wrote a macro to Show / Hide columns H thru O (assigned to 'Rounded Rectangle 1'; froze top 5 rows.</t>
  </si>
  <si>
    <t>https://www.excelcampus.com/wp-content/uploads/gravity_forms/32-55bdfede10970032dd96955c96842e54/2022/05/1A_Baby-Shower-Guessing-Game.zip</t>
  </si>
  <si>
    <t>Jon, When doing a review of my submission I noticed I missed a couple of errors. I have fixed them and this is the corrected version, please discard my first file submission.</t>
  </si>
  <si>
    <t>https://www.excelcampus.com/wp-content/uploads/gravity_forms/32-55bdfede10970032dd96955c96842e54/2022/05/1A_Baby-Shower-Guessing-Game-2.zip</t>
  </si>
  <si>
    <t>Excelλambda</t>
  </si>
  <si>
    <t>Dynamic solution for any guessing game, arrays or tables, GUESS function._x000D_
- embeds 2 simple lambdas EN (extract numbers), PC (points calculation)_x000D_
and a formula (REDUCE) that iterates the results for all columns._x000D_
EN - converts estimations containing any text in numeric values_x000D_
   - can handle numeric values, time values, digits clusters with any text_x000D_
PC - calculates points</t>
  </si>
  <si>
    <t>https://www.excelcampus.com/wp-content/uploads/gravity_forms/32-55bdfede10970032dd96955c96842e54/2022/05/Excelλambda-Guessing-Game.xlsx</t>
  </si>
  <si>
    <t>Bill</t>
  </si>
  <si>
    <t>Brief summary: I created a formula for each part, then summed the four parts. I used an M365 IFS() formula to determine Winner, 2nd, and 3rd place. That was fun. Thanks.</t>
  </si>
  <si>
    <t>https://www.excelcampus.com/wp-content/uploads/gravity_forms/32-55bdfede10970032dd96955c96842e54/2022/05/Baby-Shower-Guessing-Game-BOTZONG.xlsx</t>
  </si>
  <si>
    <t>The solution is formula-based and uses Lambda helper functions._x000D_
I used BYROW. For each row I used an array of Lambdas to reduce the estimates to integers and to determine the errors. Summation returned a point score for each participant. The ranking is done by counting the number of participants with higher scores. Only the top 3 ranks are output._x000D_
_x000D_
p.s. I have tried to avoid the beta release functions so, hopefully, the solution will work.</t>
  </si>
  <si>
    <t>https://www.excelcampus.com/wp-content/uploads/gravity_forms/32-55bdfede10970032dd96955c96842e54/2022/05/Baby-Shower-Guessing-Game-PB.xlsx</t>
  </si>
  <si>
    <t>Naoki</t>
  </si>
  <si>
    <t>I just calculated with formulas.</t>
  </si>
  <si>
    <t>https://www.excelcampus.com/wp-content/uploads/gravity_forms/32-55bdfede10970032dd96955c96842e54/2022/05/Baby-Shower-Guessing-Game20.xlsx</t>
  </si>
  <si>
    <t>Posted in the Comments</t>
  </si>
  <si>
    <t>https://www.excelcampus.com/wp-content/uploads/gravity_forms/32-55bdfede10970032dd96955c96842e54/2022/05/Baby-Shower-Guessing-Game_msloan.xlsx</t>
  </si>
  <si>
    <t>Tim</t>
  </si>
  <si>
    <t>I enjoyed the challenge, but I am a bit short on time for any explanation, so I have 2 tabs in my file submission: 'Challenge-Formulas' shows that I used extra columns to run a formula on each of the 4 categories, 'Challenge-Submission' is the view that just pulls all of the formulas together for the categories into one column._x000D_
_x000D_
To get 2nd and 3rd Place winners, I resorted to the RANK.EQ function from the results of the calculation on the 4 categories.  Happily, it was not a tie in any of the first 3 rankings, so it was not necessary to account for that.</t>
  </si>
  <si>
    <t>https://www.excelcampus.com/wp-content/uploads/gravity_forms/32-55bdfede10970032dd96955c96842e54/2022/05/Baby-Shower-Guessing-Game-TimD.xlsx</t>
  </si>
  <si>
    <t>Erik</t>
  </si>
  <si>
    <t>Hello John,_x000D_
_x000D_
Nice Challenge!_x000D_
I have not so much time to describe, but I let the helper-columns in the file._x000D_
Points: First check if there is an exact match (if so, then 100 points; IF NOT, THEN 50 - THE ABSOLUTE DEVIATION). Ans this per category. So 4 times the same structure, but different formulas to determine the diffences._x000D_
1st/2nd/3rd place: via INDEX per 1st/2nd/3rd greatest values._x000D_
_x000D_
I work with the Dutch version ans to my pleasant surprise the given dates were already in Dutch format (dd-mm-yyyy) instead of the US-format (mm-dd-yyyy). I hope it goes the other way around when I send you the Dutch formulas ans dates._x000D_
_x000D_
Many greetings, Erik Alink.</t>
  </si>
  <si>
    <t>https://www.excelcampus.com/wp-content/uploads/gravity_forms/32-55bdfede10970032dd96955c96842e54/2022/05/Baby-Shower-Guessing-Game_Erik_Alink-30-May-2022.xlsx</t>
  </si>
  <si>
    <t>Joseph</t>
  </si>
  <si>
    <t>I HAVE USED IF FUNCTION</t>
  </si>
  <si>
    <t>https://www.excelcampus.com/wp-content/uploads/gravity_forms/32-55bdfede10970032dd96955c96842e54/2022/05/Baby-Shower-Guessing-Game.xls2.xlsx</t>
  </si>
  <si>
    <t>Ken</t>
  </si>
  <si>
    <t>I did it!  I may not have picked the most elegant methods, but I'm still a newbie at this.  I used a helper column for the weight.  I was all consumed with extracting the pound and ounce values and then converting the weight to ounces.  Then I read the instructions again and realized I only needed the pounds.  Doh!  _x000D_
Having the scores for Dasie was very helpful in my debugging.  Again, my defects amounted to my need to read the instructions more carefully.  _x000D_
Thanks Jon, this was a fun exercise and I learned a lot.</t>
  </si>
  <si>
    <t>https://www.excelcampus.com/wp-content/uploads/gravity_forms/32-55bdfede10970032dd96955c96842e54/2022/05/Baby-Shower-Guessing-Game.xls3.xlsx</t>
  </si>
  <si>
    <t>Helen</t>
  </si>
  <si>
    <t>For the date of birth I let Excel use the numerical value of the date to calculate the variance._x000D_
For the time I used the hour function, for length I used the raw data, but the weight required finding the location of the text "lbs" and converting the characters before it to a number.  In all cases except the time, I rounded down to the whole number first.  The variances were all found by subtracting and using absolute value to keep the answer positive.  To highlight the points that were in first, second, and third place was done by using the Top 3 conditional formatting._x000D_
Finally to record "Winner!", "Second" and "Third" I combined if statements and the rank function.  _x000D_
I would like to know what newer (post 2007) versions of Excel use in place of the Rank function if they are not concerned with backwards compatibility.</t>
  </si>
  <si>
    <t>https://www.excelcampus.com/wp-content/uploads/gravity_forms/32-55bdfede10970032dd96955c96842e54/2022/05/Baby-Shower-Guessing-Game-HELEN-WHITE.xlsx</t>
  </si>
  <si>
    <t>Albert</t>
  </si>
  <si>
    <t>In het sheet "Text" of my file, I made some comments.</t>
  </si>
  <si>
    <t>https://www.excelcampus.com/wp-content/uploads/gravity_forms/32-55bdfede10970032dd96955c96842e54/2022/05/A.-van-Assche-Baby-Shower-Game.zip</t>
  </si>
  <si>
    <t>This is te second file I upload._x000D_
Please use this one instead of the previous one, I made a correction in the 'Winners'-function._x000D_
In the sheet "Text" of my file, I made some comments._x000D_
_x000D_
Kind regards,_x000D_
Albert</t>
  </si>
  <si>
    <t>https://www.excelcampus.com/wp-content/uploads/gravity_forms/32-55bdfede10970032dd96955c96842e54/2022/05/A.-van-Assche-Baby-Shower-Game-2nd.zip</t>
  </si>
  <si>
    <t>Kw</t>
  </si>
  <si>
    <t>Notes on solutions:	_x000D_
1. The round-down values (using row 6 as example) are found by:	_x000D_
1.1 For Birth Time, =HOUR(C6)	_x000D_
1.2 For Weight, =LEFT(D6, FIND("lb",D6)-1) to extract the value in lbs	_x000D_
1.3 For Length, =INT(D6) to get the value before decimal point	_x000D_
2. Use =ABS(guessed value - actual value) to get positive difference	_x000D_
3. Use =IF(difference=0, 100, 50 - deduction) to get the points in a category	_x000D_
4. The winner at column G is found by:	_x000D_
4.1 =MAX(F6:F28) to get the highest Point	_x000D_
4.2 For each row from 6 to 28, row 6 as example, 	_x000D_
       =IF(F6=highest Point, A6, "") to show the Name if he/she wins	_x000D_
5. Solution 1 uses columns P to W to calculate the difference and points of the categories.	_x000D_
      This provides easy reference of individual values and also as a checking of Solution 2.	_x000D_
6. Solution 2 uses formulas (containing named range and formulas) in only column F &amp; G	_x000D_
      to find the Points and Winner (1st, 2nd &amp; 3rd) while keeping a neat worksheet.	_x000D_
6.1 A typical formula at G6 to find the second winner is 	_x000D_
	=IF(F6=LARGE(range of Points in column F,2),A6 &amp; " (2nd)","")_x000D_
	This can be modified to show the players having the top 3 points.</t>
  </si>
  <si>
    <t>https://www.excelcampus.com/wp-content/uploads/gravity_forms/32-55bdfede10970032dd96955c96842e54/2022/05/Baby-Shower-Guessing-Game-Solution1-2.xlsx</t>
  </si>
  <si>
    <t>Evert</t>
  </si>
  <si>
    <t>For each category I calculated the points to subtract. With the rank function I got the 1, 2 and third place. This could also easily been done via the filter function._x000D_
Actually the difference in hours is not without discussion, as no recognition is made for the 24 hours for each difference in days._x000D_
But it was fun_x000D_
_x000D_
Greetz,_x000D_
Evert</t>
  </si>
  <si>
    <t>https://www.excelcampus.com/wp-content/uploads/gravity_forms/32-55bdfede10970032dd96955c96842e54/2022/05/20220530-Solution-Baby-Shower-Guessing-Game.xlsx</t>
  </si>
  <si>
    <t>Valentin</t>
  </si>
  <si>
    <t>Hi,_x000D_
_x000D_
I am a "hobby" excel user :-), but I like trying to solve this kind of challenge._x000D_
I am inquisitive about your opinion on how I solved the game and if it is correct what I did..._x000D_
_x000D_
And I would like to have more games..._x000D_
_x000D_
Thank you.</t>
  </si>
  <si>
    <t>https://www.excelcampus.com/wp-content/uploads/gravity_forms/32-55bdfede10970032dd96955c96842e54/2022/05/Baby-Shower-Guessing-Game22.xlsx</t>
  </si>
  <si>
    <t>Found it easier to convert to  table and make name range for the actual events. Makes formulas easier to read._x000D_
To Round Time:FLOOR([@[Time of Birth]],"1:00")_x000D_
To Round Length:ROUNDDOWN(tblGuess[@[Length (in)]],0)_x000D_
Added table column next to Weight and did a flash fill to round down and then delete column_x000D_
Used the ABS function to take care of negative numbers and take care of the TEXT in the time calculation_x000D_
Found it easier to make a column for each item and add them together_x000D_
Looking forward to see other solutions_x000D_
Used condition formatting to find the top three</t>
  </si>
  <si>
    <t>https://www.excelcampus.com/wp-content/uploads/gravity_forms/32-55bdfede10970032dd96955c96842e54/2022/05/Baby-Shower-Guessing-Game.xlsxFinal.xlsx</t>
  </si>
  <si>
    <t>Brandon</t>
  </si>
  <si>
    <t>This one perplexed me, and I was just so glad I was able to participate this round!  Yet, through some trial and error I finally figured it out!  _x000D_
_x000D_
I grouped (and hid) my helper columns for housekeeping...;)  The grouped rows are a "banner marquis" displaying the top 3 winners!_x000D_
Expand these at your leisure!_x000D_
_x000D_
It's fun testing your sheets at the end of everything to find out that it doesn't work 100% of the time, and you have to figure out what you change...and where you changed it!_x000D_
No, no it's not._x000D_
_x000D_
Must run, Cheers!_x000D_
Brandon_x000D_
TN, USA</t>
  </si>
  <si>
    <t>https://www.excelcampus.com/wp-content/uploads/gravity_forms/32-55bdfede10970032dd96955c96842e54/2022/05/Baby-Shower-Guessing-Game-CHALLENGE.xlsx</t>
  </si>
  <si>
    <t>Henrik</t>
  </si>
  <si>
    <t>Hi Jon - nice little challenge to solve._x000D_
_x000D_
I have selected to use helper columns to ease understanding the formulas used._x000D_
_x000D_
DATE is an IF statement using the ABS function in calculating the actual score._x000D_
TIME as well an IF statement using the HOUR function in calculating the actual score (instead of round down)_x000D_
WEIGHT also an IF statement using a combined MID / FIND function to get the  'lbs' figure to calculate the score (no round down)_x000D_
LENGTH also IF statement using the ABS function to calculate the actual score._x000D_
All IF statements include also a check for exact match_x000D_
_x000D_
The Winner column using the Rank.EQ function but also Conditional Formatting to highlight 1st, 2nd, 3rd with BOLD and filling background. The remaining ranks are greyed but readable._x000D_
_x000D_
Cheers</t>
  </si>
  <si>
    <t>https://www.excelcampus.com/wp-content/uploads/gravity_forms/32-55bdfede10970032dd96955c96842e54/2022/05/Baby-Shower-Guessing-Game_Henrik.xlsx</t>
  </si>
  <si>
    <t>Melissa</t>
  </si>
  <si>
    <t>https://www.excelcampus.com/wp-content/uploads/gravity_forms/32-55bdfede10970032dd96955c96842e54/2022/06/Baby-Shower-Guessing-Game.xlsx</t>
  </si>
  <si>
    <t>Jonathan</t>
  </si>
  <si>
    <t>I broke the data into the different components using different formulas._x000D_
_x000D_
For the weight category, I added "0oz" to the weights that just had lbs to use the formula to work out the score_x000D_
_x000D_
Then I used the "if" and "and" formulas to work out the scores for each category.</t>
  </si>
  <si>
    <t>https://www.excelcampus.com/wp-content/uploads/gravity_forms/32-55bdfede10970032dd96955c96842e54/2022/06/Baby-Shower-GuessingGame.xlsx</t>
  </si>
  <si>
    <t>Ronda</t>
  </si>
  <si>
    <t>https://www.excelcampus.com/wp-content/uploads/gravity_forms/32-55bdfede10970032dd96955c96842e54/2022/06/Baby-Shower-Guessing-Game-Ronda-Hill.xlsx</t>
  </si>
  <si>
    <t>Diane</t>
  </si>
  <si>
    <t>Hi Jon,_x000D_
Sorry so late but work has been keeping me busy. I finished this up today.  Because of the time crunch I did this very fast &amp; simple. No macro this time but loved the challenge!_x000D_
Enjoy the emails &amp; keep them coming!  _x000D_
_x000D_
Diane Peacock</t>
  </si>
  <si>
    <t>https://www.excelcampus.com/wp-content/uploads/gravity_forms/32-55bdfede10970032dd96955c96842e54/2022/06/Baby-Shower-Guessing-Game1.xlsx</t>
  </si>
  <si>
    <t>Alex</t>
  </si>
  <si>
    <t>solution in sheet  named  TableChallenge.</t>
  </si>
  <si>
    <t>https://www.excelcampus.com/wp-content/uploads/gravity_forms/32-55bdfede10970032dd96955c96842e54/2022/06/BabyShowerGuessingGame.xlsx</t>
  </si>
  <si>
    <t>Richard</t>
  </si>
  <si>
    <t>Used the Sum function to add up 4 individual totals which represent each guess if the babies statistics. Within the sun function are other nested functions needed to round down etc._x000D_
Index and match functions used to determine winner, 2nd and 3rd places</t>
  </si>
  <si>
    <t>https://www.excelcampus.com/wp-content/uploads/gravity_forms/32-55bdfede10970032dd96955c96842e54/2022/06/Baby-Shower-Guessing-Game-excel-campus.xlsx</t>
  </si>
  <si>
    <t>Elmer</t>
  </si>
  <si>
    <t>https://www.excelcampus.com/wp-content/uploads/gravity_forms/32-55bdfede10970032dd96955c96842e54/2022/06/Baby-Shower-Guessing-Game2.xlsx</t>
  </si>
  <si>
    <t>Jon</t>
  </si>
  <si>
    <t>Firstly, I created a grid detailing the points breakdown._x000D_
Secondly, I created a delta grid for all of the categories for each person. (I used the ABS function here to generate only positve numbers)._x000D_
I used the LEFT and FIND function to split the weight of the baby._x000D_
_x000D_
I then used a long-winded IF formula referencing both grids to generate the overall points per person - I am sure there is a better way of doing this!_x000D_
_x000D_
Finally, I used IFS and RANK function to determine the winner._x000D_
_x000D_
Thanks for the challenge, I am sure there are more logical ways to achieve the final result but I think I got there..._x000D_
_x000D_
Regards_x000D_
Jon</t>
  </si>
  <si>
    <t>https://www.excelcampus.com/wp-content/uploads/gravity_forms/32-55bdfede10970032dd96955c96842e54/2022/06/Baby-Shower-Guessing-Game-JON-LEVER.xlsx</t>
  </si>
  <si>
    <t>I found this challenge extremely difficult on my iMac Excel 365. The table in my solution will not sort on the Rank.avg field. I don’t know if this is a bug in Excel for the Mac or something I did in manipulating the data in the challenge. I am looking forward to seeing Jon’s solution to this challenge. I literally spent over 20 hours trying to get the data in a usable format and I thought I was reasonably good using Excel. *lol</t>
  </si>
  <si>
    <t>https://www.excelcampus.com/wp-content/uploads/gravity_forms/32-55bdfede10970032dd96955c96842e54/2022/06/TMilo-Baby-Shower-Guessing-Game.xlsx</t>
  </si>
  <si>
    <t>Riyaz</t>
  </si>
  <si>
    <t>Used helper columns</t>
  </si>
  <si>
    <t>https://www.excelcampus.com/wp-content/uploads/gravity_forms/32-55bdfede10970032dd96955c96842e54/2022/06/Baby-Shower-Guessing-Game3.xlsx</t>
  </si>
  <si>
    <t>Ahmed</t>
  </si>
  <si>
    <t>https://www.excelcampus.com/wp-content/uploads/gravity_forms/32-55bdfede10970032dd96955c96842e54/2022/06/Baby-Shower-Guessing-Game4.xlsx</t>
  </si>
  <si>
    <t>Author</t>
  </si>
  <si>
    <t>Jon Acampora</t>
  </si>
  <si>
    <t>Source</t>
  </si>
  <si>
    <t>Excel Challenge: Baby Shower Guessing Game - Excel Campus</t>
  </si>
  <si>
    <t>10lbs 3oz</t>
  </si>
  <si>
    <t>=LET(rnk,RANK.EQ(F6,$F$6:$F$28),IF(rnk&lt;=3,rnk,""))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</si>
</sst>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F400]h:mm:ss\ AM/PM"/>
    <numFmt numFmtId="165" formatCode="[h]:mm:ss.0;@"/>
    <numFmt numFmtId="166" formatCode="h:mm;@"/>
    <numFmt numFmtId="167" formatCode="[$-F800]dddd\,\ mmmm\ dd\,\ yyyy"/>
  </numFmts>
  <fonts count="11" x14ac:knownFonts="1">
    <font>
      <sz val="11"/>
      <color theme="1"/>
      <name val="Calibri"/>
      <family val="2"/>
      <scheme val="minor"/>
    </font>
    <font>
      <b/>
      <sz val="11"/>
      <color theme="1"/>
      <name val="Calibri"/>
      <family val="2"/>
      <scheme val="minor"/>
    </font>
    <font>
      <b/>
      <sz val="16"/>
      <color theme="1"/>
      <name val="Papyrus"/>
      <family val="4"/>
    </font>
    <font>
      <sz val="11"/>
      <color theme="0" tint="-0.249977111117893"/>
      <name val="Calibri"/>
      <family val="2"/>
      <scheme val="minor"/>
    </font>
    <font>
      <sz val="11"/>
      <name val="Calibri"/>
      <family val="2"/>
      <scheme val="minor"/>
    </font>
    <font>
      <b/>
      <sz val="11"/>
      <name val="Calibri"/>
      <family val="2"/>
      <scheme val="minor"/>
    </font>
    <font>
      <u/>
      <sz val="11"/>
      <color theme="10"/>
      <name val="Calibri"/>
      <family val="2"/>
      <scheme val="minor"/>
    </font>
    <font>
      <b/>
      <sz val="14"/>
      <color theme="1"/>
      <name val="Calibri"/>
      <family val="2"/>
      <scheme val="minor"/>
    </font>
    <font>
      <sz val="10"/>
      <color theme="1"/>
      <name val="Calibri"/>
      <family val="2"/>
      <scheme val="minor"/>
    </font>
    <font>
      <sz val="9"/>
      <color indexed="81"/>
      <name val="Tahoma"/>
    </font>
    <font>
      <b/>
      <sz val="9"/>
      <color indexed="81"/>
      <name val="Tahoma"/>
    </font>
  </fonts>
  <fills count="8">
    <fill>
      <patternFill patternType="none"/>
    </fill>
    <fill>
      <patternFill patternType="gray125"/>
    </fill>
    <fill>
      <patternFill patternType="solid">
        <fgColor theme="7" tint="0.59999389629810485"/>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7"/>
        <bgColor indexed="64"/>
      </patternFill>
    </fill>
    <fill>
      <patternFill patternType="solid">
        <fgColor theme="8" tint="0.59999389629810485"/>
        <bgColor indexed="64"/>
      </patternFill>
    </fill>
    <fill>
      <patternFill patternType="solid">
        <fgColor theme="8" tint="0.79998168889431442"/>
        <bgColor indexed="64"/>
      </patternFill>
    </fill>
  </fills>
  <borders count="3">
    <border>
      <left/>
      <right/>
      <top/>
      <bottom/>
      <diagonal/>
    </border>
    <border>
      <left style="thin">
        <color theme="7"/>
      </left>
      <right style="thin">
        <color theme="7"/>
      </right>
      <top style="thin">
        <color theme="7"/>
      </top>
      <bottom style="thin">
        <color theme="7"/>
      </bottom>
      <diagonal/>
    </border>
    <border>
      <left/>
      <right/>
      <top/>
      <bottom style="thin">
        <color theme="7"/>
      </bottom>
      <diagonal/>
    </border>
  </borders>
  <cellStyleXfs count="2">
    <xf numFmtId="0" fontId="0" fillId="0" borderId="0"/>
    <xf numFmtId="0" fontId="6" fillId="0" borderId="0" applyNumberFormat="0" applyFill="0" applyBorder="0" applyAlignment="0" applyProtection="0"/>
  </cellStyleXfs>
  <cellXfs count="46">
    <xf numFmtId="0" fontId="0" fillId="0" borderId="0" xfId="0"/>
    <xf numFmtId="0" fontId="1" fillId="0" borderId="0" xfId="0" applyFont="1"/>
    <xf numFmtId="14" fontId="0" fillId="0" borderId="0" xfId="0" applyNumberFormat="1"/>
    <xf numFmtId="164" fontId="0" fillId="0" borderId="0" xfId="0" applyNumberFormat="1"/>
    <xf numFmtId="0" fontId="1" fillId="2" borderId="0" xfId="0" applyFont="1" applyFill="1"/>
    <xf numFmtId="0" fontId="1" fillId="3" borderId="0" xfId="0" applyFont="1" applyFill="1"/>
    <xf numFmtId="14" fontId="0" fillId="4" borderId="1" xfId="0" applyNumberFormat="1" applyFill="1" applyBorder="1"/>
    <xf numFmtId="0" fontId="0" fillId="4" borderId="1" xfId="0" applyFill="1" applyBorder="1"/>
    <xf numFmtId="0" fontId="1" fillId="5" borderId="0" xfId="0" applyFont="1" applyFill="1"/>
    <xf numFmtId="165" fontId="0" fillId="0" borderId="0" xfId="0" applyNumberFormat="1"/>
    <xf numFmtId="166" fontId="0" fillId="0" borderId="0" xfId="0" applyNumberFormat="1"/>
    <xf numFmtId="166" fontId="0" fillId="4" borderId="1" xfId="0" applyNumberFormat="1" applyFill="1" applyBorder="1"/>
    <xf numFmtId="0" fontId="0" fillId="2" borderId="2" xfId="0" applyFill="1" applyBorder="1"/>
    <xf numFmtId="0" fontId="2" fillId="2" borderId="2" xfId="0" applyFont="1" applyFill="1" applyBorder="1"/>
    <xf numFmtId="0" fontId="1" fillId="5" borderId="0" xfId="0" quotePrefix="1" applyFont="1" applyFill="1"/>
    <xf numFmtId="0" fontId="0" fillId="5" borderId="0" xfId="0" applyFill="1"/>
    <xf numFmtId="0" fontId="0" fillId="0" borderId="0" xfId="0" applyAlignment="1">
      <alignment horizontal="left" indent="1"/>
    </xf>
    <xf numFmtId="0" fontId="3" fillId="0" borderId="0" xfId="0" applyFont="1"/>
    <xf numFmtId="0" fontId="1" fillId="6" borderId="0" xfId="0" applyFont="1" applyFill="1"/>
    <xf numFmtId="0" fontId="1" fillId="7" borderId="0" xfId="0" applyFont="1" applyFill="1"/>
    <xf numFmtId="0" fontId="0" fillId="7" borderId="0" xfId="0" applyFill="1"/>
    <xf numFmtId="166" fontId="4" fillId="0" borderId="0" xfId="0" applyNumberFormat="1" applyFont="1"/>
    <xf numFmtId="0" fontId="4" fillId="0" borderId="0" xfId="0" applyFont="1"/>
    <xf numFmtId="2" fontId="0" fillId="4" borderId="1" xfId="0" applyNumberFormat="1" applyFill="1" applyBorder="1"/>
    <xf numFmtId="2" fontId="0" fillId="0" borderId="0" xfId="0" applyNumberFormat="1"/>
    <xf numFmtId="2" fontId="4" fillId="0" borderId="0" xfId="0" applyNumberFormat="1" applyFont="1"/>
    <xf numFmtId="0" fontId="5" fillId="5" borderId="0" xfId="0" quotePrefix="1" applyFont="1" applyFill="1"/>
    <xf numFmtId="0" fontId="4" fillId="5" borderId="0" xfId="0" applyFont="1" applyFill="1"/>
    <xf numFmtId="0" fontId="4" fillId="0" borderId="0" xfId="0" applyFont="1" applyAlignment="1">
      <alignment horizontal="left" indent="1"/>
    </xf>
    <xf numFmtId="0" fontId="5" fillId="0" borderId="0" xfId="0" applyFont="1"/>
    <xf numFmtId="14" fontId="4" fillId="4" borderId="1" xfId="0" applyNumberFormat="1" applyFont="1" applyFill="1" applyBorder="1"/>
    <xf numFmtId="166" fontId="4" fillId="4" borderId="1" xfId="0" applyNumberFormat="1" applyFont="1" applyFill="1" applyBorder="1"/>
    <xf numFmtId="0" fontId="4" fillId="4" borderId="1" xfId="0" applyFont="1" applyFill="1" applyBorder="1"/>
    <xf numFmtId="2" fontId="4" fillId="4" borderId="1" xfId="0" applyNumberFormat="1" applyFont="1" applyFill="1" applyBorder="1"/>
    <xf numFmtId="0" fontId="5" fillId="3" borderId="0" xfId="0" applyFont="1" applyFill="1"/>
    <xf numFmtId="0" fontId="5" fillId="2" borderId="0" xfId="0" applyFont="1" applyFill="1"/>
    <xf numFmtId="14" fontId="4" fillId="0" borderId="0" xfId="0" applyNumberFormat="1" applyFont="1"/>
    <xf numFmtId="0" fontId="5" fillId="7" borderId="0" xfId="0" applyFont="1" applyFill="1"/>
    <xf numFmtId="0" fontId="4" fillId="7" borderId="0" xfId="0" applyFont="1" applyFill="1"/>
    <xf numFmtId="0" fontId="5" fillId="6" borderId="0" xfId="0" applyFont="1" applyFill="1"/>
    <xf numFmtId="167" fontId="0" fillId="0" borderId="0" xfId="0" applyNumberFormat="1"/>
    <xf numFmtId="0" fontId="8" fillId="0" borderId="0" xfId="0" applyFont="1" applyAlignment="1">
      <alignment horizontal="center"/>
    </xf>
    <xf numFmtId="0" fontId="6" fillId="0" borderId="0" xfId="1"/>
    <xf numFmtId="0" fontId="7" fillId="2" borderId="2" xfId="0" applyFont="1" applyFill="1" applyBorder="1"/>
    <xf numFmtId="0" fontId="0" fillId="0" borderId="0" xfId="0" applyAlignment="1">
      <alignment wrapText="1"/>
    </xf>
    <xf numFmtId="0" fontId="0" fillId="0" borderId="0" xfId="0" quotePrefix="1"/>
  </cellXfs>
  <cellStyles count="2">
    <cellStyle name="Hyperlink" xfId="1" builtinId="8"/>
    <cellStyle name="Normal" xfId="0" builtinId="0"/>
  </cellStyles>
  <dxfs count="4">
    <dxf>
      <numFmt numFmtId="0" formatCode="General"/>
    </dxf>
    <dxf>
      <alignment horizontal="general" vertical="bottom" textRotation="0" wrapText="1" indent="0" justifyLastLine="0" shrinkToFit="0" readingOrder="0"/>
    </dxf>
    <dxf>
      <numFmt numFmtId="0" formatCode="General"/>
    </dxf>
    <dxf>
      <font>
        <strike val="0"/>
        <color theme="0" tint="-0.24994659260841701"/>
      </font>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G$5" lockText="1" noThreeD="1"/>
</file>

<file path=xl/ctrlProps/ctrlProp2.xml><?xml version="1.0" encoding="utf-8"?>
<formControlPr xmlns="http://schemas.microsoft.com/office/spreadsheetml/2009/9/main" objectType="CheckBox" fmlaLink="$G$6" lockText="1" noThreeD="1"/>
</file>

<file path=xl/ctrlProps/ctrlProp3.xml><?xml version="1.0" encoding="utf-8"?>
<formControlPr xmlns="http://schemas.microsoft.com/office/spreadsheetml/2009/9/main" objectType="CheckBox" fmlaLink="$G$4" lockText="1" noThreeD="1"/>
</file>

<file path=xl/ctrlProps/ctrlProp4.xml><?xml version="1.0" encoding="utf-8"?>
<formControlPr xmlns="http://schemas.microsoft.com/office/spreadsheetml/2009/9/main" objectType="CheckBox" fmlaLink="$G$7" lockText="1" noThreeD="1"/>
</file>

<file path=xl/ctrlProps/ctrlProp5.xml><?xml version="1.0" encoding="utf-8"?>
<formControlPr xmlns="http://schemas.microsoft.com/office/spreadsheetml/2009/9/main" objectType="CheckBox" fmlaLink="$G$8" lockText="1" noThreeD="1"/>
</file>

<file path=xl/drawings/drawing1.xml><?xml version="1.0" encoding="utf-8"?>
<xdr:wsDr xmlns:xdr="http://schemas.openxmlformats.org/drawingml/2006/spreadsheetDrawing" xmlns:a="http://schemas.openxmlformats.org/drawingml/2006/main">
  <xdr:twoCellAnchor editAs="absolute">
    <xdr:from>
      <xdr:col>2</xdr:col>
      <xdr:colOff>3430270</xdr:colOff>
      <xdr:row>2</xdr:row>
      <xdr:rowOff>142876</xdr:rowOff>
    </xdr:from>
    <xdr:to>
      <xdr:col>5</xdr:col>
      <xdr:colOff>17145</xdr:colOff>
      <xdr:row>6</xdr:row>
      <xdr:rowOff>28576</xdr:rowOff>
    </xdr:to>
    <xdr:sp macro="" textlink="">
      <xdr:nvSpPr>
        <xdr:cNvPr id="2" name="Speech Bubble: Rectangle 1">
          <a:extLst>
            <a:ext uri="{FF2B5EF4-FFF2-40B4-BE49-F238E27FC236}">
              <a16:creationId xmlns:a16="http://schemas.microsoft.com/office/drawing/2014/main" id="{00000000-0008-0000-0000-000002000000}"/>
            </a:ext>
          </a:extLst>
        </xdr:cNvPr>
        <xdr:cNvSpPr/>
      </xdr:nvSpPr>
      <xdr:spPr>
        <a:xfrm>
          <a:off x="3792220" y="704851"/>
          <a:ext cx="1978025" cy="704850"/>
        </a:xfrm>
        <a:prstGeom prst="wedgeRectCallout">
          <a:avLst>
            <a:gd name="adj1" fmla="val 32619"/>
            <a:gd name="adj2" fmla="val 74358"/>
          </a:avLst>
        </a:prstGeom>
        <a:solidFill>
          <a:schemeClr val="accent1">
            <a:lumMod val="50000"/>
          </a:schemeClr>
        </a:solidFill>
        <a:ln>
          <a:noFill/>
        </a:ln>
        <a:effectLst>
          <a:outerShdw blurRad="50800" dist="38100" dir="2700000" algn="tl"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800"/>
            <a:t>Don't be afraid</a:t>
          </a:r>
          <a:r>
            <a:rPr lang="en-US" sz="1800" baseline="0"/>
            <a:t> to </a:t>
          </a:r>
          <a:r>
            <a:rPr lang="en-US" sz="1800" b="1" baseline="0"/>
            <a:t>ask questions! </a:t>
          </a:r>
          <a:endParaRPr lang="en-US" sz="1800" b="1"/>
        </a:p>
      </xdr:txBody>
    </xdr:sp>
    <xdr:clientData/>
  </xdr:twoCellAnchor>
  <xdr:twoCellAnchor editAs="oneCell">
    <xdr:from>
      <xdr:col>1</xdr:col>
      <xdr:colOff>9525</xdr:colOff>
      <xdr:row>3</xdr:row>
      <xdr:rowOff>28575</xdr:rowOff>
    </xdr:from>
    <xdr:to>
      <xdr:col>2</xdr:col>
      <xdr:colOff>28575</xdr:colOff>
      <xdr:row>3</xdr:row>
      <xdr:rowOff>200025</xdr:rowOff>
    </xdr:to>
    <xdr:sp macro="" textlink="">
      <xdr:nvSpPr>
        <xdr:cNvPr id="3" name="Check Box 1" hidden="1">
          <a:extLst>
            <a:ext uri="{63B3BB69-23CF-44E3-9099-C40C66FF867C}">
              <a14:compatExt xmlns:a14="http://schemas.microsoft.com/office/drawing/2010/main" spid="_x0000_s2049"/>
            </a:ext>
            <a:ext uri="{FF2B5EF4-FFF2-40B4-BE49-F238E27FC236}">
              <a16:creationId xmlns:a16="http://schemas.microsoft.com/office/drawing/2014/main" id="{00000000-0008-0000-0000-000003000000}"/>
            </a:ext>
          </a:extLst>
        </xdr:cNvPr>
        <xdr:cNvSpPr/>
      </xdr:nvSpPr>
      <xdr:spPr bwMode="auto">
        <a:xfrm>
          <a:off x="190500" y="781050"/>
          <a:ext cx="2000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xdr:col>
          <xdr:colOff>9525</xdr:colOff>
          <xdr:row>4</xdr:row>
          <xdr:rowOff>19050</xdr:rowOff>
        </xdr:from>
        <xdr:to>
          <xdr:col>2</xdr:col>
          <xdr:colOff>28575</xdr:colOff>
          <xdr:row>4</xdr:row>
          <xdr:rowOff>190500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xdr:row>
          <xdr:rowOff>28575</xdr:rowOff>
        </xdr:from>
        <xdr:to>
          <xdr:col>2</xdr:col>
          <xdr:colOff>28575</xdr:colOff>
          <xdr:row>5</xdr:row>
          <xdr:rowOff>200025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xdr:row>
          <xdr:rowOff>28575</xdr:rowOff>
        </xdr:from>
        <xdr:to>
          <xdr:col>2</xdr:col>
          <xdr:colOff>28575</xdr:colOff>
          <xdr:row>3</xdr:row>
          <xdr:rowOff>200025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xdr:row>
          <xdr:rowOff>19050</xdr:rowOff>
        </xdr:from>
        <xdr:to>
          <xdr:col>2</xdr:col>
          <xdr:colOff>28575</xdr:colOff>
          <xdr:row>7</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xdr:row>
          <xdr:rowOff>19050</xdr:rowOff>
        </xdr:from>
        <xdr:to>
          <xdr:col>2</xdr:col>
          <xdr:colOff>28575</xdr:colOff>
          <xdr:row>8</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247648</xdr:colOff>
      <xdr:row>4</xdr:row>
      <xdr:rowOff>66673</xdr:rowOff>
    </xdr:from>
    <xdr:to>
      <xdr:col>14</xdr:col>
      <xdr:colOff>466725</xdr:colOff>
      <xdr:row>27</xdr:row>
      <xdr:rowOff>161925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057898" y="1104898"/>
          <a:ext cx="4572002" cy="4476752"/>
        </a:xfrm>
        <a:prstGeom prst="rect">
          <a:avLst/>
        </a:prstGeom>
        <a:solidFill>
          <a:schemeClr val="accent4">
            <a:lumMod val="20000"/>
            <a:lumOff val="80000"/>
          </a:schemeClr>
        </a:solidFill>
        <a:ln w="19050" cmpd="sng">
          <a:solidFill>
            <a:schemeClr val="accent4"/>
          </a:solidFill>
          <a:prstDash val="sysDash"/>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The Rules:</a:t>
          </a:r>
        </a:p>
        <a:p>
          <a:r>
            <a:rPr lang="en-US" sz="1100" b="1"/>
            <a:t> </a:t>
          </a:r>
        </a:p>
        <a:p>
          <a:r>
            <a:rPr lang="en-US" sz="1100"/>
            <a:t> • Each participant starts</a:t>
          </a:r>
          <a:r>
            <a:rPr lang="en-US" sz="1100" baseline="0"/>
            <a:t> with 50 points per category.</a:t>
          </a:r>
        </a:p>
        <a:p>
          <a:endParaRPr lang="en-US" sz="1100" baseline="0"/>
        </a:p>
        <a:p>
          <a:r>
            <a:rPr lang="en-US" sz="1100" baseline="0"/>
            <a:t> </a:t>
          </a:r>
          <a:r>
            <a:rPr lang="en-US" sz="1100">
              <a:solidFill>
                <a:schemeClr val="dk1"/>
              </a:solidFill>
              <a:effectLst/>
              <a:latin typeface="+mn-lt"/>
              <a:ea typeface="+mn-ea"/>
              <a:cs typeface="+mn-cs"/>
            </a:rPr>
            <a:t>•</a:t>
          </a:r>
          <a:r>
            <a:rPr lang="en-US" sz="1100" baseline="0"/>
            <a:t> The following points will be </a:t>
          </a:r>
          <a:r>
            <a:rPr lang="en-US" sz="1100" b="1" baseline="0"/>
            <a:t>deducted</a:t>
          </a:r>
          <a:r>
            <a:rPr lang="en-US" sz="1100" baseline="0"/>
            <a:t> from each category when</a:t>
          </a:r>
        </a:p>
        <a:p>
          <a:r>
            <a:rPr lang="en-US" sz="1100" baseline="0"/>
            <a:t>    there is a variance between the actual and guessed value.</a:t>
          </a:r>
        </a:p>
        <a:p>
          <a:endParaRPr lang="en-US" sz="1100" baseline="0"/>
        </a:p>
        <a:p>
          <a:r>
            <a:rPr lang="en-US" sz="1100" baseline="0"/>
            <a:t>      </a:t>
          </a:r>
          <a:r>
            <a:rPr lang="en-US" sz="1100">
              <a:solidFill>
                <a:schemeClr val="dk1"/>
              </a:solidFill>
              <a:effectLst/>
              <a:latin typeface="+mn-lt"/>
              <a:ea typeface="+mn-ea"/>
              <a:cs typeface="+mn-cs"/>
            </a:rPr>
            <a:t>•</a:t>
          </a:r>
          <a:r>
            <a:rPr lang="en-US" sz="1100" baseline="0"/>
            <a:t> Date of Birth: 2 points for each day</a:t>
          </a:r>
        </a:p>
        <a:p>
          <a:r>
            <a:rPr lang="en-US" sz="1100" baseline="0"/>
            <a:t>      </a:t>
          </a:r>
          <a:r>
            <a:rPr lang="en-US" sz="1100">
              <a:solidFill>
                <a:schemeClr val="dk1"/>
              </a:solidFill>
              <a:effectLst/>
              <a:latin typeface="+mn-lt"/>
              <a:ea typeface="+mn-ea"/>
              <a:cs typeface="+mn-cs"/>
            </a:rPr>
            <a:t>•</a:t>
          </a:r>
          <a:r>
            <a:rPr lang="en-US" sz="1100" baseline="0"/>
            <a:t> Time of Birth: 1 point for each hour </a:t>
          </a:r>
        </a:p>
        <a:p>
          <a:r>
            <a:rPr lang="en-US" sz="1100" baseline="0"/>
            <a:t>      </a:t>
          </a:r>
          <a:r>
            <a:rPr lang="en-US" sz="1100">
              <a:solidFill>
                <a:schemeClr val="dk1"/>
              </a:solidFill>
              <a:effectLst/>
              <a:latin typeface="+mn-lt"/>
              <a:ea typeface="+mn-ea"/>
              <a:cs typeface="+mn-cs"/>
            </a:rPr>
            <a:t>•</a:t>
          </a:r>
          <a:r>
            <a:rPr lang="en-US" sz="1100" baseline="0"/>
            <a:t> Weight: 5 points for each pound (lb)</a:t>
          </a:r>
        </a:p>
        <a:p>
          <a:r>
            <a:rPr lang="en-US" sz="1100" baseline="0"/>
            <a:t>      </a:t>
          </a:r>
          <a:r>
            <a:rPr lang="en-US" sz="1100">
              <a:solidFill>
                <a:schemeClr val="dk1"/>
              </a:solidFill>
              <a:effectLst/>
              <a:latin typeface="+mn-lt"/>
              <a:ea typeface="+mn-ea"/>
              <a:cs typeface="+mn-cs"/>
            </a:rPr>
            <a:t>•</a:t>
          </a:r>
          <a:r>
            <a:rPr lang="en-US" sz="1100" baseline="0"/>
            <a:t> Length: 2 points for each inch (in)</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i="1" baseline="0">
              <a:solidFill>
                <a:schemeClr val="dk1"/>
              </a:solidFill>
              <a:effectLst/>
              <a:latin typeface="+mn-lt"/>
              <a:ea typeface="+mn-ea"/>
              <a:cs typeface="+mn-cs"/>
            </a:rPr>
            <a:t>Round down to the nearest hour, pound, and inch </a:t>
          </a:r>
          <a:r>
            <a:rPr lang="en-US" sz="1100" b="1" i="1" baseline="0">
              <a:solidFill>
                <a:schemeClr val="dk1"/>
              </a:solidFill>
              <a:effectLst/>
              <a:latin typeface="+mn-lt"/>
              <a:ea typeface="+mn-ea"/>
              <a:cs typeface="+mn-cs"/>
            </a:rPr>
            <a:t>before</a:t>
          </a:r>
          <a:r>
            <a:rPr lang="en-US" sz="1100" i="1" baseline="0">
              <a:solidFill>
                <a:schemeClr val="dk1"/>
              </a:solidFill>
              <a:effectLst/>
              <a:latin typeface="+mn-lt"/>
              <a:ea typeface="+mn-ea"/>
              <a:cs typeface="+mn-cs"/>
            </a:rPr>
            <a:t> calculating</a:t>
          </a:r>
        </a:p>
        <a:p>
          <a:pPr marL="0" marR="0" lvl="0" indent="0" defTabSz="914400" eaLnBrk="1" fontAlgn="auto" latinLnBrk="0" hangingPunct="1">
            <a:lnSpc>
              <a:spcPct val="100000"/>
            </a:lnSpc>
            <a:spcBef>
              <a:spcPts val="0"/>
            </a:spcBef>
            <a:spcAft>
              <a:spcPts val="0"/>
            </a:spcAft>
            <a:buClrTx/>
            <a:buSzTx/>
            <a:buFontTx/>
            <a:buNone/>
            <a:tabLst/>
            <a:defRPr/>
          </a:pPr>
          <a:r>
            <a:rPr lang="en-US" sz="1100" i="1" baseline="0">
              <a:solidFill>
                <a:schemeClr val="dk1"/>
              </a:solidFill>
              <a:effectLst/>
              <a:latin typeface="+mn-lt"/>
              <a:ea typeface="+mn-ea"/>
              <a:cs typeface="+mn-cs"/>
            </a:rPr>
            <a:t>        the difference for time, weight, and length.</a:t>
          </a:r>
          <a:endParaRPr lang="en-US" sz="1100" i="1" baseline="0"/>
        </a:p>
        <a:p>
          <a:endParaRPr lang="en-US" sz="1100" baseline="0"/>
        </a:p>
        <a:p>
          <a:r>
            <a:rPr lang="en-US" sz="1100" baseline="0"/>
            <a:t> </a:t>
          </a:r>
          <a:r>
            <a:rPr lang="en-US" sz="1100">
              <a:solidFill>
                <a:schemeClr val="dk1"/>
              </a:solidFill>
              <a:effectLst/>
              <a:latin typeface="+mn-lt"/>
              <a:ea typeface="+mn-ea"/>
              <a:cs typeface="+mn-cs"/>
            </a:rPr>
            <a:t>•</a:t>
          </a:r>
          <a:r>
            <a:rPr lang="en-US" sz="1100" baseline="0"/>
            <a:t> The participant gets 100 points for an exact match in a category.</a:t>
          </a:r>
        </a:p>
        <a:p>
          <a:endParaRPr lang="en-US" sz="1100" baseline="0"/>
        </a:p>
        <a:p>
          <a:r>
            <a:rPr lang="en-US" sz="1100" baseline="0"/>
            <a:t> </a:t>
          </a:r>
          <a:r>
            <a:rPr lang="en-US" sz="1100">
              <a:solidFill>
                <a:schemeClr val="dk1"/>
              </a:solidFill>
              <a:effectLst/>
              <a:latin typeface="+mn-lt"/>
              <a:ea typeface="+mn-ea"/>
              <a:cs typeface="+mn-cs"/>
            </a:rPr>
            <a:t>•</a:t>
          </a:r>
          <a:r>
            <a:rPr lang="en-US" sz="1100" baseline="0"/>
            <a:t> See the example score in cell F6 to check your work.</a:t>
          </a:r>
          <a:br>
            <a:rPr lang="en-US" sz="1100" baseline="0"/>
          </a:br>
          <a:endParaRPr lang="en-US" sz="1100" baseline="0"/>
        </a:p>
        <a:p>
          <a:r>
            <a:rPr lang="en-US" sz="1400" b="1" baseline="0"/>
            <a:t>The Challenge:</a:t>
          </a:r>
        </a:p>
        <a:p>
          <a:endParaRPr lang="en-US" sz="1100" baseline="0"/>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baseline="0"/>
            <a:t>Use formulas (or other features) of Excel to calculate the points for each </a:t>
          </a:r>
        </a:p>
        <a:p>
          <a:r>
            <a:rPr lang="en-US" sz="1100" baseline="0"/>
            <a:t>    player and determine who the winner is.</a:t>
          </a:r>
        </a:p>
        <a:p>
          <a:endParaRPr lang="en-US" sz="1100" baseline="0"/>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Bonus: determine who came in second and third place.</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419100</xdr:colOff>
      <xdr:row>1</xdr:row>
      <xdr:rowOff>76200</xdr:rowOff>
    </xdr:from>
    <xdr:to>
      <xdr:col>9</xdr:col>
      <xdr:colOff>352425</xdr:colOff>
      <xdr:row>24</xdr:row>
      <xdr:rowOff>19050</xdr:rowOff>
    </xdr:to>
    <xdr:sp macro="" textlink="">
      <xdr:nvSpPr>
        <xdr:cNvPr id="2" name="Speech Bubble: Rectangle 1">
          <a:extLst>
            <a:ext uri="{FF2B5EF4-FFF2-40B4-BE49-F238E27FC236}">
              <a16:creationId xmlns:a16="http://schemas.microsoft.com/office/drawing/2014/main" id="{00000000-0008-0000-0200-000002000000}"/>
            </a:ext>
          </a:extLst>
        </xdr:cNvPr>
        <xdr:cNvSpPr/>
      </xdr:nvSpPr>
      <xdr:spPr>
        <a:xfrm>
          <a:off x="419100" y="266700"/>
          <a:ext cx="5419725" cy="4324350"/>
        </a:xfrm>
        <a:prstGeom prst="wedgeRectCallout">
          <a:avLst>
            <a:gd name="adj1" fmla="val 36024"/>
            <a:gd name="adj2" fmla="val 56973"/>
          </a:avLst>
        </a:prstGeom>
        <a:solidFill>
          <a:schemeClr val="accent1">
            <a:lumMod val="5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i="0"/>
            <a:t>I broke up the calculations in 2 sections and added helper calculation columns.  First determine the guess variation from the actual.  Then calculate the points based on the variation.  Then add the points to get final score.  Use Rank to place the scores in order.</a:t>
          </a:r>
        </a:p>
        <a:p>
          <a:pPr algn="l"/>
          <a:endParaRPr lang="en-US" sz="1400" i="0"/>
        </a:p>
        <a:p>
          <a:pPr algn="l"/>
          <a:r>
            <a:rPr lang="en-US" sz="1400" i="0"/>
            <a:t>Date and time variations are straight forward, subtract days, subtract hours.</a:t>
          </a:r>
        </a:p>
        <a:p>
          <a:pPr algn="l"/>
          <a:endParaRPr lang="en-US" sz="1400" i="0"/>
        </a:p>
        <a:p>
          <a:pPr algn="l"/>
          <a:r>
            <a:rPr lang="en-US" sz="1400" i="0"/>
            <a:t>Weight, need to strip off the number of lbs from the text box.  I used find “lbs” and take the number to the left of that.</a:t>
          </a:r>
        </a:p>
        <a:p>
          <a:pPr algn="l"/>
          <a:endParaRPr lang="en-US" sz="1400" i="0"/>
        </a:p>
        <a:p>
          <a:pPr algn="l"/>
          <a:r>
            <a:rPr lang="en-US" sz="1400" i="0"/>
            <a:t>Length needs the Rounddown before subtracting for variance.</a:t>
          </a:r>
        </a:p>
        <a:p>
          <a:pPr algn="l"/>
          <a:endParaRPr lang="en-US" sz="1400" i="0"/>
        </a:p>
        <a:p>
          <a:pPr algn="l"/>
          <a:r>
            <a:rPr lang="en-US" sz="1400" i="0"/>
            <a:t>For scores, I put reference cells for the given max points and variance points, so that they can be changed if desired.  Calculate from the relative guess row values using the absolute reference value at top.  Use IF statement to assign exact match and points if appropriate.</a:t>
          </a:r>
        </a:p>
        <a:p>
          <a:pPr algn="l"/>
          <a:endParaRPr lang="en-US" sz="1400" i="0"/>
        </a:p>
        <a:p>
          <a:pPr algn="l"/>
          <a:r>
            <a:rPr lang="en-US" sz="1400" i="0"/>
            <a:t>Robert</a:t>
          </a:r>
          <a:r>
            <a:rPr lang="en-US" sz="1400" i="0" baseline="0"/>
            <a:t> S.</a:t>
          </a:r>
          <a:endParaRPr lang="en-US" sz="1400" i="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2E6020E-27C1-4C1B-BB10-60731C9EAC3A}" name="Table1" displayName="Table1" ref="A1:E110" totalsRowShown="0">
  <autoFilter ref="A1:E110" xr:uid="{42E6020E-27C1-4C1B-BB10-60731C9EAC3A}"/>
  <tableColumns count="5">
    <tableColumn id="2" xr3:uid="{D0ED316F-E44D-4E0E-A0ED-C8850B496CB9}" name="Name"/>
    <tableColumn id="1" xr3:uid="{106B0F21-776C-43C8-981B-99530FD00272}" name="Download File" dataDxfId="2">
      <calculatedColumnFormula>HYPERLINK(Table1[[#This Row],[File Location]],Table1[[#This Row],[File Name]])</calculatedColumnFormula>
    </tableColumn>
    <tableColumn id="3" xr3:uid="{306FD60E-F53D-4C1C-B931-F6898CAA53E6}" name="Briefly Describe Your Solution" dataDxfId="1"/>
    <tableColumn id="4" xr3:uid="{7F4F713E-187D-4270-A68C-140B15997155}" name="File Location"/>
    <tableColumn id="5" xr3:uid="{72BF4354-731C-4CBF-A6F1-6A08B1319183}" name="File Name" dataDxfId="0">
      <calculatedColumnFormula>_xlfn.TEXTAFTER(Table1[[#This Row],[File Location]],"/",-1)</calculatedColumnFormula>
    </tableColumn>
  </tableColumns>
  <tableStyleInfo name="TableStyleMedium7"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excelcampus.com/wp-content/uploads/gravity_forms/32-55bdfede10970032dd96955c96842e54/2022/06/Baby-Shower-Guessing-Game1.xlsx"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xcelcampus.com/functions/guessing-game-challeng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2F08A-C4FA-4C6D-95C4-29F3BFB7BFF9}">
  <dimension ref="A1:G8"/>
  <sheetViews>
    <sheetView showGridLines="0" tabSelected="1" zoomScaleNormal="100" workbookViewId="0">
      <selection activeCell="C10" sqref="C10"/>
    </sheetView>
  </sheetViews>
  <sheetFormatPr defaultRowHeight="15" x14ac:dyDescent="0.25"/>
  <cols>
    <col min="1" max="2" width="2.7109375" customWidth="1"/>
    <col min="3" max="3" width="60.28515625" bestFit="1" customWidth="1"/>
    <col min="4" max="4" width="10.85546875" customWidth="1"/>
    <col min="5" max="5" width="9.7109375" bestFit="1" customWidth="1"/>
    <col min="7" max="7" width="14.5703125" hidden="1" customWidth="1"/>
  </cols>
  <sheetData>
    <row r="1" spans="1:7" s="12" customFormat="1" ht="29.25" customHeight="1" x14ac:dyDescent="0.65">
      <c r="A1" s="13"/>
      <c r="B1" s="43" t="s">
        <v>77</v>
      </c>
    </row>
    <row r="2" spans="1:7" x14ac:dyDescent="0.25">
      <c r="B2" s="40"/>
    </row>
    <row r="3" spans="1:7" x14ac:dyDescent="0.25">
      <c r="B3" s="1" t="s">
        <v>75</v>
      </c>
      <c r="G3" s="1" t="s">
        <v>76</v>
      </c>
    </row>
    <row r="4" spans="1:7" ht="16.5" customHeight="1" x14ac:dyDescent="0.25">
      <c r="B4" s="41"/>
      <c r="C4" s="22" t="s">
        <v>78</v>
      </c>
      <c r="G4" t="b">
        <v>0</v>
      </c>
    </row>
    <row r="5" spans="1:7" ht="16.5" customHeight="1" x14ac:dyDescent="0.25">
      <c r="B5" s="41"/>
      <c r="C5" t="s">
        <v>79</v>
      </c>
      <c r="G5" t="b">
        <v>0</v>
      </c>
    </row>
    <row r="6" spans="1:7" ht="16.5" customHeight="1" x14ac:dyDescent="0.25">
      <c r="B6" s="41"/>
      <c r="C6" t="s">
        <v>80</v>
      </c>
      <c r="G6" t="b">
        <v>0</v>
      </c>
    </row>
    <row r="7" spans="1:7" x14ac:dyDescent="0.25">
      <c r="B7" s="41"/>
      <c r="C7" t="s">
        <v>81</v>
      </c>
      <c r="G7" t="b">
        <v>0</v>
      </c>
    </row>
    <row r="8" spans="1:7" x14ac:dyDescent="0.25">
      <c r="B8" s="41"/>
      <c r="C8" t="s">
        <v>82</v>
      </c>
      <c r="G8" t="b">
        <v>0</v>
      </c>
    </row>
  </sheetData>
  <conditionalFormatting sqref="C4:C8">
    <cfRule type="expression" dxfId="3" priority="1">
      <formula>$G4</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9525</xdr:colOff>
                    <xdr:row>4</xdr:row>
                    <xdr:rowOff>19050</xdr:rowOff>
                  </from>
                  <to>
                    <xdr:col>2</xdr:col>
                    <xdr:colOff>28575</xdr:colOff>
                    <xdr:row>4</xdr:row>
                    <xdr:rowOff>190500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9525</xdr:colOff>
                    <xdr:row>5</xdr:row>
                    <xdr:rowOff>28575</xdr:rowOff>
                  </from>
                  <to>
                    <xdr:col>2</xdr:col>
                    <xdr:colOff>28575</xdr:colOff>
                    <xdr:row>5</xdr:row>
                    <xdr:rowOff>200025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9525</xdr:colOff>
                    <xdr:row>3</xdr:row>
                    <xdr:rowOff>28575</xdr:rowOff>
                  </from>
                  <to>
                    <xdr:col>2</xdr:col>
                    <xdr:colOff>28575</xdr:colOff>
                    <xdr:row>3</xdr:row>
                    <xdr:rowOff>200025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xdr:col>
                    <xdr:colOff>9525</xdr:colOff>
                    <xdr:row>6</xdr:row>
                    <xdr:rowOff>19050</xdr:rowOff>
                  </from>
                  <to>
                    <xdr:col>2</xdr:col>
                    <xdr:colOff>28575</xdr:colOff>
                    <xdr:row>7</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xdr:col>
                    <xdr:colOff>9525</xdr:colOff>
                    <xdr:row>7</xdr:row>
                    <xdr:rowOff>19050</xdr:rowOff>
                  </from>
                  <to>
                    <xdr:col>2</xdr:col>
                    <xdr:colOff>28575</xdr:colOff>
                    <xdr:row>8</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2AA0E-3E04-44EC-818E-20188C890948}">
  <sheetPr codeName="Sheet9"/>
  <dimension ref="A1:Q30"/>
  <sheetViews>
    <sheetView topLeftCell="A4" workbookViewId="0">
      <selection activeCell="K6" sqref="K6"/>
    </sheetView>
  </sheetViews>
  <sheetFormatPr defaultRowHeight="15" outlineLevelCol="1" x14ac:dyDescent="0.25"/>
  <cols>
    <col min="1" max="1" width="11.140625" customWidth="1"/>
    <col min="2" max="2" width="14.28515625" hidden="1" customWidth="1" outlineLevel="1"/>
    <col min="3" max="3" width="14.5703125" hidden="1" customWidth="1" outlineLevel="1"/>
    <col min="4" max="5" width="14.140625" hidden="1" customWidth="1" outlineLevel="1"/>
    <col min="6" max="6" width="10.28515625" customWidth="1" collapsed="1"/>
    <col min="7" max="7" width="9.85546875" hidden="1" customWidth="1" outlineLevel="1"/>
    <col min="8" max="8" width="10.42578125" customWidth="1" collapsed="1"/>
    <col min="9" max="9" width="15.28515625" customWidth="1" outlineLevel="1"/>
    <col min="10" max="10" width="15.5703125" customWidth="1" outlineLevel="1"/>
    <col min="11" max="11" width="10.7109375" customWidth="1" outlineLevel="1"/>
    <col min="12" max="12" width="13.7109375" customWidth="1" outlineLevel="1"/>
    <col min="13" max="13" width="10.42578125" customWidth="1"/>
    <col min="14" max="14" width="31" hidden="1" customWidth="1" outlineLevel="1"/>
    <col min="15" max="16" width="9.140625" hidden="1" customWidth="1" outlineLevel="1"/>
    <col min="17" max="17" width="9.140625" collapsed="1"/>
  </cols>
  <sheetData>
    <row r="1" spans="1:16" s="12" customFormat="1" ht="30.75" customHeight="1" x14ac:dyDescent="0.65">
      <c r="A1" s="13" t="s">
        <v>48</v>
      </c>
    </row>
    <row r="3" spans="1:16" x14ac:dyDescent="0.25">
      <c r="A3" s="1" t="s">
        <v>47</v>
      </c>
      <c r="B3" s="6">
        <v>44747</v>
      </c>
      <c r="C3" s="11">
        <v>0.8125</v>
      </c>
      <c r="D3" s="7" t="s">
        <v>50</v>
      </c>
      <c r="E3" s="23">
        <v>22</v>
      </c>
      <c r="N3" s="10"/>
    </row>
    <row r="4" spans="1:16" x14ac:dyDescent="0.25">
      <c r="D4">
        <v>10</v>
      </c>
      <c r="G4">
        <f>MAX(F6:F28)</f>
        <v>299</v>
      </c>
      <c r="I4" s="19" t="s">
        <v>67</v>
      </c>
      <c r="J4" s="20"/>
      <c r="K4" s="20"/>
      <c r="L4" s="20"/>
    </row>
    <row r="5" spans="1:16" x14ac:dyDescent="0.25">
      <c r="A5" s="5" t="s">
        <v>42</v>
      </c>
      <c r="B5" s="4" t="s">
        <v>43</v>
      </c>
      <c r="C5" s="4" t="s">
        <v>44</v>
      </c>
      <c r="D5" s="4" t="s">
        <v>45</v>
      </c>
      <c r="E5" s="4" t="s">
        <v>46</v>
      </c>
      <c r="F5" s="8" t="s">
        <v>56</v>
      </c>
      <c r="G5" s="8" t="s">
        <v>49</v>
      </c>
      <c r="H5" s="8" t="s">
        <v>57</v>
      </c>
      <c r="I5" s="18" t="s">
        <v>61</v>
      </c>
      <c r="J5" s="18" t="s">
        <v>62</v>
      </c>
      <c r="K5" s="18" t="s">
        <v>64</v>
      </c>
      <c r="L5" s="18" t="s">
        <v>63</v>
      </c>
      <c r="N5" s="14" t="s">
        <v>58</v>
      </c>
      <c r="O5" s="15"/>
      <c r="P5" s="15"/>
    </row>
    <row r="6" spans="1:16" x14ac:dyDescent="0.25">
      <c r="A6" t="s">
        <v>19</v>
      </c>
      <c r="B6" s="2">
        <v>44752</v>
      </c>
      <c r="C6" s="10">
        <v>0.48749999999999999</v>
      </c>
      <c r="D6" t="s">
        <v>0</v>
      </c>
      <c r="E6" s="24">
        <v>21.4</v>
      </c>
      <c r="F6">
        <f>SUM(I6:L6)</f>
        <v>175</v>
      </c>
      <c r="G6" t="str">
        <f>IF(F6=$G$4,"Winner","")</f>
        <v/>
      </c>
      <c r="H6">
        <f t="shared" ref="H6:H28" si="0">_xlfn.RANK.EQ(F6,$F$6:$F$28)</f>
        <v>13</v>
      </c>
      <c r="I6">
        <f t="shared" ref="I6:I28" si="1">IF(B6=$B$3,100,50+ABS(B6-$B$3)*$O$10)</f>
        <v>40</v>
      </c>
      <c r="J6">
        <f>IF(C6=C$3,100,50+ABS(HOUR(C6)-HOUR($C$3))*$O$11)</f>
        <v>42</v>
      </c>
      <c r="K6">
        <f>IF(D6=D$3,100,50+(ABS(LEFT(D6,SEARCH("lb",D6)-1)-$D$4)*$O$12))</f>
        <v>45</v>
      </c>
      <c r="L6">
        <f t="shared" ref="L6:L28" si="2">IF(E6=E$3,100,50+ABS(ROUNDDOWN(E6,0)-ROUNDDOWN(E$3,0))*$O$13)</f>
        <v>48</v>
      </c>
      <c r="N6" t="s">
        <v>59</v>
      </c>
      <c r="O6">
        <v>50</v>
      </c>
    </row>
    <row r="7" spans="1:16" x14ac:dyDescent="0.25">
      <c r="A7" t="s">
        <v>20</v>
      </c>
      <c r="B7" s="2">
        <v>44746</v>
      </c>
      <c r="C7" s="10">
        <v>0.13402777777777777</v>
      </c>
      <c r="D7" t="s">
        <v>0</v>
      </c>
      <c r="E7" s="24">
        <v>22</v>
      </c>
      <c r="F7">
        <f t="shared" ref="F7:F28" si="3">SUM(I7:L7)</f>
        <v>227</v>
      </c>
      <c r="G7" t="str">
        <f t="shared" ref="G7:G28" si="4">IF(F7=$G$4,"Winner","")</f>
        <v/>
      </c>
      <c r="H7">
        <f t="shared" si="0"/>
        <v>7</v>
      </c>
      <c r="I7">
        <f t="shared" si="1"/>
        <v>48</v>
      </c>
      <c r="J7">
        <f t="shared" ref="J7:J28" si="5">IF(C7=C$3,100,50+ABS(HOUR(C7)-HOUR($C$3))*$O$11)</f>
        <v>34</v>
      </c>
      <c r="K7">
        <f t="shared" ref="K7:K28" si="6">IF(D7=D$3,100,50+(ABS(LEFT(D7,SEARCH("lb",D7)-1)-$D$4)*$O$12))</f>
        <v>45</v>
      </c>
      <c r="L7">
        <f t="shared" si="2"/>
        <v>100</v>
      </c>
      <c r="M7" s="9"/>
      <c r="N7" t="s">
        <v>60</v>
      </c>
      <c r="O7">
        <v>100</v>
      </c>
    </row>
    <row r="8" spans="1:16" x14ac:dyDescent="0.25">
      <c r="A8" t="s">
        <v>21</v>
      </c>
      <c r="B8" s="2">
        <v>44752</v>
      </c>
      <c r="C8" s="10">
        <v>0.36249999999999999</v>
      </c>
      <c r="D8" t="s">
        <v>1</v>
      </c>
      <c r="E8" s="24">
        <v>21</v>
      </c>
      <c r="F8">
        <f t="shared" si="3"/>
        <v>172</v>
      </c>
      <c r="G8" t="str">
        <f t="shared" si="4"/>
        <v/>
      </c>
      <c r="H8">
        <f t="shared" si="0"/>
        <v>16</v>
      </c>
      <c r="I8">
        <f t="shared" si="1"/>
        <v>40</v>
      </c>
      <c r="J8">
        <f t="shared" si="5"/>
        <v>39</v>
      </c>
      <c r="K8">
        <f t="shared" si="6"/>
        <v>45</v>
      </c>
      <c r="L8">
        <f t="shared" si="2"/>
        <v>48</v>
      </c>
    </row>
    <row r="9" spans="1:16" x14ac:dyDescent="0.25">
      <c r="A9" t="s">
        <v>22</v>
      </c>
      <c r="B9" s="2">
        <v>44743</v>
      </c>
      <c r="C9" s="10">
        <v>6.25E-2</v>
      </c>
      <c r="D9" t="s">
        <v>2</v>
      </c>
      <c r="E9" s="24">
        <v>23.5</v>
      </c>
      <c r="F9">
        <f t="shared" si="3"/>
        <v>167</v>
      </c>
      <c r="G9" t="str">
        <f t="shared" si="4"/>
        <v/>
      </c>
      <c r="H9">
        <f t="shared" si="0"/>
        <v>18</v>
      </c>
      <c r="I9">
        <f t="shared" si="1"/>
        <v>42</v>
      </c>
      <c r="J9">
        <f t="shared" si="5"/>
        <v>32</v>
      </c>
      <c r="K9">
        <f t="shared" si="6"/>
        <v>45</v>
      </c>
      <c r="L9">
        <f t="shared" si="2"/>
        <v>48</v>
      </c>
      <c r="N9" t="s">
        <v>55</v>
      </c>
    </row>
    <row r="10" spans="1:16" x14ac:dyDescent="0.25">
      <c r="A10" t="s">
        <v>23</v>
      </c>
      <c r="B10" s="2">
        <v>44745</v>
      </c>
      <c r="C10" s="10">
        <v>0.8125</v>
      </c>
      <c r="D10" t="s">
        <v>3</v>
      </c>
      <c r="E10" s="24">
        <v>22</v>
      </c>
      <c r="F10">
        <f t="shared" si="3"/>
        <v>296</v>
      </c>
      <c r="G10" t="str">
        <f t="shared" si="4"/>
        <v/>
      </c>
      <c r="H10">
        <f t="shared" si="0"/>
        <v>2</v>
      </c>
      <c r="I10">
        <f t="shared" si="1"/>
        <v>46</v>
      </c>
      <c r="J10">
        <f t="shared" si="5"/>
        <v>100</v>
      </c>
      <c r="K10">
        <f t="shared" si="6"/>
        <v>50</v>
      </c>
      <c r="L10">
        <f t="shared" si="2"/>
        <v>100</v>
      </c>
      <c r="N10" s="16" t="s">
        <v>43</v>
      </c>
      <c r="O10">
        <v>-2</v>
      </c>
      <c r="P10" t="s">
        <v>51</v>
      </c>
    </row>
    <row r="11" spans="1:16" x14ac:dyDescent="0.25">
      <c r="A11" t="s">
        <v>24</v>
      </c>
      <c r="B11" s="2">
        <v>44745</v>
      </c>
      <c r="C11" s="10">
        <v>0.99652777777777779</v>
      </c>
      <c r="D11" t="s">
        <v>3</v>
      </c>
      <c r="E11" s="24">
        <v>23</v>
      </c>
      <c r="F11">
        <f t="shared" si="3"/>
        <v>190</v>
      </c>
      <c r="G11" t="str">
        <f t="shared" si="4"/>
        <v/>
      </c>
      <c r="H11">
        <f t="shared" si="0"/>
        <v>9</v>
      </c>
      <c r="I11">
        <f t="shared" si="1"/>
        <v>46</v>
      </c>
      <c r="J11">
        <f t="shared" si="5"/>
        <v>46</v>
      </c>
      <c r="K11">
        <f t="shared" si="6"/>
        <v>50</v>
      </c>
      <c r="L11">
        <f t="shared" si="2"/>
        <v>48</v>
      </c>
      <c r="N11" s="16" t="s">
        <v>44</v>
      </c>
      <c r="O11">
        <v>-1</v>
      </c>
      <c r="P11" t="s">
        <v>52</v>
      </c>
    </row>
    <row r="12" spans="1:16" x14ac:dyDescent="0.25">
      <c r="A12" t="s">
        <v>25</v>
      </c>
      <c r="B12" s="2">
        <v>44746</v>
      </c>
      <c r="C12" s="10">
        <v>0.39583333333333331</v>
      </c>
      <c r="D12" t="s">
        <v>4</v>
      </c>
      <c r="E12" s="24">
        <v>18</v>
      </c>
      <c r="F12">
        <f t="shared" si="3"/>
        <v>175</v>
      </c>
      <c r="G12" t="str">
        <f t="shared" si="4"/>
        <v/>
      </c>
      <c r="H12">
        <f t="shared" si="0"/>
        <v>13</v>
      </c>
      <c r="I12">
        <f t="shared" si="1"/>
        <v>48</v>
      </c>
      <c r="J12">
        <f t="shared" si="5"/>
        <v>40</v>
      </c>
      <c r="K12">
        <f t="shared" si="6"/>
        <v>45</v>
      </c>
      <c r="L12">
        <f t="shared" si="2"/>
        <v>42</v>
      </c>
      <c r="N12" s="16" t="s">
        <v>45</v>
      </c>
      <c r="O12">
        <v>-5</v>
      </c>
      <c r="P12" t="s">
        <v>53</v>
      </c>
    </row>
    <row r="13" spans="1:16" x14ac:dyDescent="0.25">
      <c r="A13" t="s">
        <v>26</v>
      </c>
      <c r="B13" s="2">
        <v>44746</v>
      </c>
      <c r="C13" s="10">
        <v>0.15069444444444444</v>
      </c>
      <c r="D13" t="s">
        <v>5</v>
      </c>
      <c r="E13" s="24">
        <v>21.75</v>
      </c>
      <c r="F13">
        <f t="shared" si="3"/>
        <v>175</v>
      </c>
      <c r="G13" t="str">
        <f t="shared" si="4"/>
        <v/>
      </c>
      <c r="H13">
        <f t="shared" si="0"/>
        <v>13</v>
      </c>
      <c r="I13">
        <f t="shared" si="1"/>
        <v>48</v>
      </c>
      <c r="J13">
        <f t="shared" si="5"/>
        <v>34</v>
      </c>
      <c r="K13">
        <f t="shared" si="6"/>
        <v>45</v>
      </c>
      <c r="L13">
        <f t="shared" si="2"/>
        <v>48</v>
      </c>
      <c r="N13" s="16" t="s">
        <v>46</v>
      </c>
      <c r="O13">
        <v>-2</v>
      </c>
      <c r="P13" t="s">
        <v>54</v>
      </c>
    </row>
    <row r="14" spans="1:16" x14ac:dyDescent="0.25">
      <c r="A14" t="s">
        <v>27</v>
      </c>
      <c r="B14" s="2">
        <v>44747</v>
      </c>
      <c r="C14" s="10">
        <v>0.34722222222222227</v>
      </c>
      <c r="D14" t="s">
        <v>6</v>
      </c>
      <c r="E14" s="24">
        <v>22</v>
      </c>
      <c r="F14">
        <f t="shared" si="3"/>
        <v>289</v>
      </c>
      <c r="G14" t="str">
        <f t="shared" si="4"/>
        <v/>
      </c>
      <c r="H14">
        <f t="shared" si="0"/>
        <v>3</v>
      </c>
      <c r="I14">
        <f t="shared" si="1"/>
        <v>100</v>
      </c>
      <c r="J14">
        <f t="shared" si="5"/>
        <v>39</v>
      </c>
      <c r="K14">
        <f t="shared" si="6"/>
        <v>50</v>
      </c>
      <c r="L14">
        <f t="shared" si="2"/>
        <v>100</v>
      </c>
    </row>
    <row r="15" spans="1:16" x14ac:dyDescent="0.25">
      <c r="A15" t="s">
        <v>28</v>
      </c>
      <c r="B15" s="2">
        <v>44747</v>
      </c>
      <c r="C15" s="10">
        <v>0.77430555555555547</v>
      </c>
      <c r="D15" t="s">
        <v>3</v>
      </c>
      <c r="E15" s="24">
        <v>22</v>
      </c>
      <c r="F15">
        <f t="shared" si="3"/>
        <v>299</v>
      </c>
      <c r="G15" t="str">
        <f t="shared" si="4"/>
        <v>Winner</v>
      </c>
      <c r="H15">
        <f t="shared" si="0"/>
        <v>1</v>
      </c>
      <c r="I15">
        <f t="shared" si="1"/>
        <v>100</v>
      </c>
      <c r="J15">
        <f t="shared" si="5"/>
        <v>49</v>
      </c>
      <c r="K15">
        <f t="shared" si="6"/>
        <v>50</v>
      </c>
      <c r="L15">
        <f t="shared" si="2"/>
        <v>100</v>
      </c>
    </row>
    <row r="16" spans="1:16" x14ac:dyDescent="0.25">
      <c r="A16" t="s">
        <v>29</v>
      </c>
      <c r="B16" s="2">
        <v>44760</v>
      </c>
      <c r="C16" s="10">
        <v>5.5555555555555552E-2</v>
      </c>
      <c r="D16" t="s">
        <v>7</v>
      </c>
      <c r="E16" s="24">
        <v>20</v>
      </c>
      <c r="F16">
        <f t="shared" si="3"/>
        <v>152</v>
      </c>
      <c r="G16" t="str">
        <f t="shared" si="4"/>
        <v/>
      </c>
      <c r="H16">
        <f t="shared" si="0"/>
        <v>22</v>
      </c>
      <c r="I16">
        <f t="shared" si="1"/>
        <v>24</v>
      </c>
      <c r="J16">
        <f t="shared" si="5"/>
        <v>32</v>
      </c>
      <c r="K16">
        <f t="shared" si="6"/>
        <v>50</v>
      </c>
      <c r="L16">
        <f t="shared" si="2"/>
        <v>46</v>
      </c>
    </row>
    <row r="17" spans="1:12" x14ac:dyDescent="0.25">
      <c r="A17" t="s">
        <v>30</v>
      </c>
      <c r="B17" s="2">
        <v>44749</v>
      </c>
      <c r="C17" s="10">
        <v>0.25</v>
      </c>
      <c r="D17" t="s">
        <v>8</v>
      </c>
      <c r="E17" s="24">
        <v>23</v>
      </c>
      <c r="F17">
        <f t="shared" si="3"/>
        <v>176</v>
      </c>
      <c r="G17" t="str">
        <f t="shared" si="4"/>
        <v/>
      </c>
      <c r="H17">
        <f t="shared" si="0"/>
        <v>12</v>
      </c>
      <c r="I17">
        <f t="shared" si="1"/>
        <v>46</v>
      </c>
      <c r="J17">
        <f t="shared" si="5"/>
        <v>37</v>
      </c>
      <c r="K17">
        <f t="shared" si="6"/>
        <v>45</v>
      </c>
      <c r="L17">
        <f t="shared" si="2"/>
        <v>48</v>
      </c>
    </row>
    <row r="18" spans="1:12" x14ac:dyDescent="0.25">
      <c r="A18" t="s">
        <v>31</v>
      </c>
      <c r="B18" s="2">
        <v>44746</v>
      </c>
      <c r="C18" s="10">
        <v>0.29444444444444445</v>
      </c>
      <c r="D18" t="s">
        <v>9</v>
      </c>
      <c r="E18" s="24">
        <v>21</v>
      </c>
      <c r="F18">
        <f t="shared" si="3"/>
        <v>184</v>
      </c>
      <c r="G18" t="str">
        <f t="shared" si="4"/>
        <v/>
      </c>
      <c r="H18">
        <f t="shared" si="0"/>
        <v>11</v>
      </c>
      <c r="I18">
        <f t="shared" si="1"/>
        <v>48</v>
      </c>
      <c r="J18">
        <f t="shared" si="5"/>
        <v>38</v>
      </c>
      <c r="K18">
        <f t="shared" si="6"/>
        <v>50</v>
      </c>
      <c r="L18">
        <f t="shared" si="2"/>
        <v>48</v>
      </c>
    </row>
    <row r="19" spans="1:12" x14ac:dyDescent="0.25">
      <c r="A19" t="s">
        <v>32</v>
      </c>
      <c r="B19" s="2">
        <v>44751</v>
      </c>
      <c r="C19" s="10">
        <v>0.47916666666666669</v>
      </c>
      <c r="D19" t="s">
        <v>10</v>
      </c>
      <c r="E19" s="24">
        <v>23</v>
      </c>
      <c r="F19">
        <f t="shared" si="3"/>
        <v>172</v>
      </c>
      <c r="G19" t="str">
        <f t="shared" si="4"/>
        <v/>
      </c>
      <c r="H19">
        <f t="shared" si="0"/>
        <v>16</v>
      </c>
      <c r="I19">
        <f t="shared" si="1"/>
        <v>42</v>
      </c>
      <c r="J19">
        <f t="shared" si="5"/>
        <v>42</v>
      </c>
      <c r="K19">
        <f t="shared" si="6"/>
        <v>40</v>
      </c>
      <c r="L19">
        <f t="shared" si="2"/>
        <v>48</v>
      </c>
    </row>
    <row r="20" spans="1:12" x14ac:dyDescent="0.25">
      <c r="A20" t="s">
        <v>33</v>
      </c>
      <c r="B20" s="2">
        <v>44752</v>
      </c>
      <c r="C20" s="10">
        <v>0.20833333333333334</v>
      </c>
      <c r="D20" t="s">
        <v>6</v>
      </c>
      <c r="E20" s="24">
        <v>22</v>
      </c>
      <c r="F20">
        <f t="shared" si="3"/>
        <v>226</v>
      </c>
      <c r="G20" t="str">
        <f t="shared" si="4"/>
        <v/>
      </c>
      <c r="H20">
        <f t="shared" si="0"/>
        <v>8</v>
      </c>
      <c r="I20">
        <f t="shared" si="1"/>
        <v>40</v>
      </c>
      <c r="J20">
        <f t="shared" si="5"/>
        <v>36</v>
      </c>
      <c r="K20">
        <f t="shared" si="6"/>
        <v>50</v>
      </c>
      <c r="L20">
        <f t="shared" si="2"/>
        <v>100</v>
      </c>
    </row>
    <row r="21" spans="1:12" x14ac:dyDescent="0.25">
      <c r="A21" t="s">
        <v>34</v>
      </c>
      <c r="B21" s="2">
        <v>44754</v>
      </c>
      <c r="C21" s="10">
        <v>0.15763888888888888</v>
      </c>
      <c r="D21" t="s">
        <v>11</v>
      </c>
      <c r="E21" s="24">
        <v>22.5</v>
      </c>
      <c r="F21">
        <f t="shared" si="3"/>
        <v>165</v>
      </c>
      <c r="G21" t="str">
        <f t="shared" si="4"/>
        <v/>
      </c>
      <c r="H21">
        <f t="shared" si="0"/>
        <v>19</v>
      </c>
      <c r="I21">
        <f t="shared" si="1"/>
        <v>36</v>
      </c>
      <c r="J21">
        <f t="shared" si="5"/>
        <v>34</v>
      </c>
      <c r="K21">
        <f t="shared" si="6"/>
        <v>45</v>
      </c>
      <c r="L21">
        <f t="shared" si="2"/>
        <v>50</v>
      </c>
    </row>
    <row r="22" spans="1:12" x14ac:dyDescent="0.25">
      <c r="A22" t="s">
        <v>35</v>
      </c>
      <c r="B22" s="2">
        <v>44747</v>
      </c>
      <c r="C22" s="10">
        <v>0.10416666666666667</v>
      </c>
      <c r="D22" t="s">
        <v>12</v>
      </c>
      <c r="E22" s="24">
        <v>22</v>
      </c>
      <c r="F22">
        <f t="shared" si="3"/>
        <v>278</v>
      </c>
      <c r="G22" t="str">
        <f t="shared" si="4"/>
        <v/>
      </c>
      <c r="H22">
        <f t="shared" si="0"/>
        <v>5</v>
      </c>
      <c r="I22">
        <f t="shared" si="1"/>
        <v>100</v>
      </c>
      <c r="J22">
        <f t="shared" si="5"/>
        <v>33</v>
      </c>
      <c r="K22">
        <f t="shared" si="6"/>
        <v>45</v>
      </c>
      <c r="L22">
        <f t="shared" si="2"/>
        <v>100</v>
      </c>
    </row>
    <row r="23" spans="1:12" x14ac:dyDescent="0.25">
      <c r="A23" t="s">
        <v>36</v>
      </c>
      <c r="B23" s="2">
        <v>44752</v>
      </c>
      <c r="C23" s="10">
        <v>0.39583333333333331</v>
      </c>
      <c r="D23" t="s">
        <v>13</v>
      </c>
      <c r="E23" s="24">
        <v>22</v>
      </c>
      <c r="F23">
        <f t="shared" si="3"/>
        <v>230</v>
      </c>
      <c r="G23" t="str">
        <f t="shared" si="4"/>
        <v/>
      </c>
      <c r="H23">
        <f t="shared" si="0"/>
        <v>6</v>
      </c>
      <c r="I23">
        <f t="shared" si="1"/>
        <v>40</v>
      </c>
      <c r="J23">
        <f t="shared" si="5"/>
        <v>40</v>
      </c>
      <c r="K23">
        <f t="shared" si="6"/>
        <v>50</v>
      </c>
      <c r="L23">
        <f t="shared" si="2"/>
        <v>100</v>
      </c>
    </row>
    <row r="24" spans="1:12" x14ac:dyDescent="0.25">
      <c r="A24" t="s">
        <v>37</v>
      </c>
      <c r="B24" s="2">
        <v>44760</v>
      </c>
      <c r="C24" s="10">
        <v>9.930555555555555E-2</v>
      </c>
      <c r="D24" t="s">
        <v>14</v>
      </c>
      <c r="E24" s="24">
        <v>21</v>
      </c>
      <c r="F24">
        <f t="shared" si="3"/>
        <v>150</v>
      </c>
      <c r="G24" t="str">
        <f t="shared" si="4"/>
        <v/>
      </c>
      <c r="H24">
        <f t="shared" si="0"/>
        <v>23</v>
      </c>
      <c r="I24">
        <f t="shared" si="1"/>
        <v>24</v>
      </c>
      <c r="J24">
        <f t="shared" si="5"/>
        <v>33</v>
      </c>
      <c r="K24">
        <f t="shared" si="6"/>
        <v>45</v>
      </c>
      <c r="L24">
        <f t="shared" si="2"/>
        <v>48</v>
      </c>
    </row>
    <row r="25" spans="1:12" x14ac:dyDescent="0.25">
      <c r="A25" t="s">
        <v>38</v>
      </c>
      <c r="B25" s="2">
        <v>44745</v>
      </c>
      <c r="C25" s="10">
        <v>0.82847222222222217</v>
      </c>
      <c r="D25" t="s">
        <v>15</v>
      </c>
      <c r="E25" s="24">
        <v>33</v>
      </c>
      <c r="F25">
        <f t="shared" si="3"/>
        <v>154</v>
      </c>
      <c r="G25" t="str">
        <f t="shared" si="4"/>
        <v/>
      </c>
      <c r="H25">
        <f t="shared" si="0"/>
        <v>21</v>
      </c>
      <c r="I25">
        <f t="shared" si="1"/>
        <v>46</v>
      </c>
      <c r="J25">
        <f t="shared" si="5"/>
        <v>50</v>
      </c>
      <c r="K25">
        <f t="shared" si="6"/>
        <v>30</v>
      </c>
      <c r="L25">
        <f t="shared" si="2"/>
        <v>28</v>
      </c>
    </row>
    <row r="26" spans="1:12" x14ac:dyDescent="0.25">
      <c r="A26" t="s">
        <v>39</v>
      </c>
      <c r="B26" s="2">
        <v>44745</v>
      </c>
      <c r="C26" s="10">
        <v>1.9444444444444445E-2</v>
      </c>
      <c r="D26" t="s">
        <v>16</v>
      </c>
      <c r="E26" s="24">
        <v>23</v>
      </c>
      <c r="F26">
        <f t="shared" si="3"/>
        <v>165</v>
      </c>
      <c r="G26" t="str">
        <f t="shared" si="4"/>
        <v/>
      </c>
      <c r="H26">
        <f t="shared" si="0"/>
        <v>19</v>
      </c>
      <c r="I26">
        <f t="shared" si="1"/>
        <v>46</v>
      </c>
      <c r="J26">
        <f t="shared" si="5"/>
        <v>31</v>
      </c>
      <c r="K26">
        <f t="shared" si="6"/>
        <v>40</v>
      </c>
      <c r="L26">
        <f t="shared" si="2"/>
        <v>48</v>
      </c>
    </row>
    <row r="27" spans="1:12" x14ac:dyDescent="0.25">
      <c r="A27" t="s">
        <v>40</v>
      </c>
      <c r="B27" s="2">
        <v>44747</v>
      </c>
      <c r="C27" s="10">
        <v>0.45347222222222222</v>
      </c>
      <c r="D27" t="s">
        <v>17</v>
      </c>
      <c r="E27" s="24">
        <v>22</v>
      </c>
      <c r="F27">
        <f t="shared" si="3"/>
        <v>281</v>
      </c>
      <c r="G27" t="str">
        <f t="shared" si="4"/>
        <v/>
      </c>
      <c r="H27">
        <f t="shared" si="0"/>
        <v>4</v>
      </c>
      <c r="I27">
        <f t="shared" si="1"/>
        <v>100</v>
      </c>
      <c r="J27">
        <f t="shared" si="5"/>
        <v>41</v>
      </c>
      <c r="K27">
        <f t="shared" si="6"/>
        <v>40</v>
      </c>
      <c r="L27">
        <f t="shared" si="2"/>
        <v>100</v>
      </c>
    </row>
    <row r="28" spans="1:12" x14ac:dyDescent="0.25">
      <c r="A28" t="s">
        <v>41</v>
      </c>
      <c r="B28" s="2">
        <v>44750</v>
      </c>
      <c r="C28" s="10">
        <v>0.86458333333333337</v>
      </c>
      <c r="D28" t="s">
        <v>18</v>
      </c>
      <c r="E28" s="24">
        <v>21</v>
      </c>
      <c r="F28">
        <f t="shared" si="3"/>
        <v>186</v>
      </c>
      <c r="G28" t="str">
        <f t="shared" si="4"/>
        <v/>
      </c>
      <c r="H28">
        <f t="shared" si="0"/>
        <v>10</v>
      </c>
      <c r="I28">
        <f t="shared" si="1"/>
        <v>44</v>
      </c>
      <c r="J28">
        <f t="shared" si="5"/>
        <v>49</v>
      </c>
      <c r="K28">
        <f t="shared" si="6"/>
        <v>45</v>
      </c>
      <c r="L28">
        <f t="shared" si="2"/>
        <v>48</v>
      </c>
    </row>
    <row r="29" spans="1:12" x14ac:dyDescent="0.25">
      <c r="B29" s="2"/>
      <c r="C29" s="3"/>
    </row>
    <row r="30" spans="1:12" x14ac:dyDescent="0.25">
      <c r="B30" s="2"/>
      <c r="C30" s="3"/>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35869-A59D-4406-BF21-51F0F9A50CEB}">
  <sheetPr codeName="Sheet10"/>
  <dimension ref="A1:Q30"/>
  <sheetViews>
    <sheetView workbookViewId="0">
      <selection activeCell="H6" sqref="H6"/>
    </sheetView>
  </sheetViews>
  <sheetFormatPr defaultRowHeight="15" outlineLevelCol="1" x14ac:dyDescent="0.25"/>
  <cols>
    <col min="1" max="1" width="11.140625" customWidth="1"/>
    <col min="2" max="2" width="14.28515625" hidden="1" customWidth="1" outlineLevel="1"/>
    <col min="3" max="3" width="14.5703125" hidden="1" customWidth="1" outlineLevel="1"/>
    <col min="4" max="5" width="14.140625" hidden="1" customWidth="1" outlineLevel="1"/>
    <col min="6" max="6" width="10.28515625" customWidth="1" collapsed="1"/>
    <col min="7" max="7" width="9.7109375" bestFit="1" customWidth="1"/>
    <col min="8" max="8" width="11" bestFit="1" customWidth="1"/>
    <col min="9" max="9" width="15.28515625" customWidth="1" outlineLevel="1"/>
    <col min="10" max="10" width="15.5703125" customWidth="1" outlineLevel="1"/>
    <col min="11" max="11" width="10.7109375" customWidth="1" outlineLevel="1"/>
    <col min="12" max="12" width="13.7109375" customWidth="1" outlineLevel="1"/>
    <col min="13" max="13" width="10.42578125" customWidth="1"/>
    <col min="14" max="14" width="31" hidden="1" customWidth="1" outlineLevel="1"/>
    <col min="15" max="16" width="9.140625" hidden="1" customWidth="1" outlineLevel="1"/>
    <col min="17" max="17" width="9.140625" collapsed="1"/>
  </cols>
  <sheetData>
    <row r="1" spans="1:16" s="12" customFormat="1" ht="30.75" customHeight="1" x14ac:dyDescent="0.65">
      <c r="A1" s="13" t="s">
        <v>48</v>
      </c>
    </row>
    <row r="3" spans="1:16" x14ac:dyDescent="0.25">
      <c r="A3" s="29" t="s">
        <v>47</v>
      </c>
      <c r="B3" s="30">
        <v>44747</v>
      </c>
      <c r="C3" s="31">
        <v>0.8125</v>
      </c>
      <c r="D3" s="32" t="s">
        <v>50</v>
      </c>
      <c r="E3" s="33">
        <v>22</v>
      </c>
      <c r="F3" s="17"/>
      <c r="G3" s="17"/>
      <c r="I3" s="22"/>
      <c r="J3" s="22"/>
      <c r="K3" s="22"/>
      <c r="L3" s="22"/>
      <c r="N3" s="10"/>
    </row>
    <row r="4" spans="1:16" x14ac:dyDescent="0.25">
      <c r="A4" s="22"/>
      <c r="B4" s="22"/>
      <c r="C4" s="22"/>
      <c r="D4" s="22">
        <v>10</v>
      </c>
      <c r="E4" s="22"/>
      <c r="F4" s="17"/>
      <c r="G4" s="17"/>
      <c r="I4" s="37" t="s">
        <v>67</v>
      </c>
      <c r="J4" s="38"/>
      <c r="K4" s="38"/>
      <c r="L4" s="38"/>
    </row>
    <row r="5" spans="1:16" x14ac:dyDescent="0.25">
      <c r="A5" s="34" t="s">
        <v>42</v>
      </c>
      <c r="B5" s="35" t="s">
        <v>43</v>
      </c>
      <c r="C5" s="35" t="s">
        <v>44</v>
      </c>
      <c r="D5" s="35" t="s">
        <v>45</v>
      </c>
      <c r="E5" s="35" t="s">
        <v>46</v>
      </c>
      <c r="F5" s="8" t="s">
        <v>56</v>
      </c>
      <c r="G5" s="8" t="s">
        <v>65</v>
      </c>
      <c r="H5" s="8" t="s">
        <v>66</v>
      </c>
      <c r="I5" s="39" t="s">
        <v>61</v>
      </c>
      <c r="J5" s="39" t="s">
        <v>62</v>
      </c>
      <c r="K5" s="39" t="s">
        <v>64</v>
      </c>
      <c r="L5" s="39" t="s">
        <v>63</v>
      </c>
      <c r="N5" s="26" t="s">
        <v>58</v>
      </c>
      <c r="O5" s="27"/>
      <c r="P5" s="27"/>
    </row>
    <row r="6" spans="1:16" x14ac:dyDescent="0.25">
      <c r="A6" s="22" t="s">
        <v>19</v>
      </c>
      <c r="B6" s="36">
        <v>44752</v>
      </c>
      <c r="C6" s="21">
        <v>0.48749999999999999</v>
      </c>
      <c r="D6" s="22" t="s">
        <v>0</v>
      </c>
      <c r="E6" s="25">
        <v>21.4</v>
      </c>
      <c r="F6">
        <f>SUM(I6:L6)</f>
        <v>175</v>
      </c>
      <c r="G6" t="str">
        <f>IF(_xlfn.RANK.EQ(F6,$F$6:$F$28)&lt;=3,_xlfn.RANK.EQ(F6,$F$6:$F$28),"")</f>
        <v/>
      </c>
      <c r="H6" s="45" t="s">
        <v>389</v>
      </c>
      <c r="I6" s="22">
        <f t="shared" ref="I6:I28" si="0">IF(B6=$B$3,100,50+ABS(B6-$B$3)*$O$10)</f>
        <v>40</v>
      </c>
      <c r="J6" s="22">
        <f>IF(C6=C$3,100,50+ABS(HOUR(C6)-HOUR($C$3))*$O$11)</f>
        <v>42</v>
      </c>
      <c r="K6">
        <f>IF(D6=D$3,100,50+(ABS(LEFT(D6,SEARCH("lb",D6)-1)-$D$4)*$O$12))</f>
        <v>45</v>
      </c>
      <c r="L6" s="22">
        <f t="shared" ref="L6:L28" si="1">IF(E6=E$3,100,50+ABS(ROUNDDOWN(E6,0)-ROUNDDOWN(E$3,0))*$O$13)</f>
        <v>48</v>
      </c>
      <c r="N6" s="22" t="s">
        <v>59</v>
      </c>
      <c r="O6" s="22">
        <v>50</v>
      </c>
      <c r="P6" s="22"/>
    </row>
    <row r="7" spans="1:16" x14ac:dyDescent="0.25">
      <c r="A7" s="22" t="s">
        <v>20</v>
      </c>
      <c r="B7" s="36">
        <v>44746</v>
      </c>
      <c r="C7" s="21">
        <v>0.13402777777777777</v>
      </c>
      <c r="D7" s="22" t="s">
        <v>0</v>
      </c>
      <c r="E7" s="25">
        <v>22</v>
      </c>
      <c r="F7">
        <f t="shared" ref="F7:F28" si="2">SUM(I7:L7)</f>
        <v>227</v>
      </c>
      <c r="G7" t="str">
        <f t="shared" ref="G7:G28" si="3">IF(_xlfn.RANK.EQ(F7,$F$6:$F$28)&lt;=3,_xlfn.RANK.EQ(F7,$F$6:$F$28),"")</f>
        <v/>
      </c>
      <c r="I7" s="22">
        <f t="shared" si="0"/>
        <v>48</v>
      </c>
      <c r="J7" s="22">
        <f t="shared" ref="J7:J28" si="4">IF(C7=C$3,100,50+ABS(HOUR(C7)-HOUR($C$3))*$O$11)</f>
        <v>34</v>
      </c>
      <c r="K7">
        <f t="shared" ref="K7:K28" si="5">IF(D7=D$3,100,50+(ABS(LEFT(D7,SEARCH("lb",D7)-1)-$D$4)*$O$12))</f>
        <v>45</v>
      </c>
      <c r="L7" s="22">
        <f t="shared" si="1"/>
        <v>100</v>
      </c>
      <c r="M7" s="9"/>
      <c r="N7" s="22" t="s">
        <v>60</v>
      </c>
      <c r="O7" s="22">
        <v>100</v>
      </c>
      <c r="P7" s="22"/>
    </row>
    <row r="8" spans="1:16" x14ac:dyDescent="0.25">
      <c r="A8" s="22" t="s">
        <v>21</v>
      </c>
      <c r="B8" s="36">
        <v>44752</v>
      </c>
      <c r="C8" s="21">
        <v>0.36249999999999999</v>
      </c>
      <c r="D8" s="22" t="s">
        <v>1</v>
      </c>
      <c r="E8" s="25">
        <v>21</v>
      </c>
      <c r="F8">
        <f t="shared" si="2"/>
        <v>172</v>
      </c>
      <c r="G8" t="str">
        <f t="shared" si="3"/>
        <v/>
      </c>
      <c r="I8" s="22">
        <f t="shared" si="0"/>
        <v>40</v>
      </c>
      <c r="J8" s="22">
        <f t="shared" si="4"/>
        <v>39</v>
      </c>
      <c r="K8">
        <f t="shared" si="5"/>
        <v>45</v>
      </c>
      <c r="L8" s="22">
        <f t="shared" si="1"/>
        <v>48</v>
      </c>
      <c r="N8" s="22"/>
      <c r="O8" s="22"/>
      <c r="P8" s="22"/>
    </row>
    <row r="9" spans="1:16" x14ac:dyDescent="0.25">
      <c r="A9" s="22" t="s">
        <v>22</v>
      </c>
      <c r="B9" s="36">
        <v>44743</v>
      </c>
      <c r="C9" s="21">
        <v>6.25E-2</v>
      </c>
      <c r="D9" s="22" t="s">
        <v>2</v>
      </c>
      <c r="E9" s="25">
        <v>23.5</v>
      </c>
      <c r="F9">
        <f t="shared" si="2"/>
        <v>167</v>
      </c>
      <c r="G9" t="str">
        <f t="shared" si="3"/>
        <v/>
      </c>
      <c r="I9" s="22">
        <f t="shared" si="0"/>
        <v>42</v>
      </c>
      <c r="J9" s="22">
        <f t="shared" si="4"/>
        <v>32</v>
      </c>
      <c r="K9">
        <f t="shared" si="5"/>
        <v>45</v>
      </c>
      <c r="L9" s="22">
        <f t="shared" si="1"/>
        <v>48</v>
      </c>
      <c r="N9" s="22" t="s">
        <v>55</v>
      </c>
      <c r="O9" s="22"/>
      <c r="P9" s="22"/>
    </row>
    <row r="10" spans="1:16" x14ac:dyDescent="0.25">
      <c r="A10" s="22" t="s">
        <v>23</v>
      </c>
      <c r="B10" s="36">
        <v>44745</v>
      </c>
      <c r="C10" s="21">
        <v>0.8125</v>
      </c>
      <c r="D10" s="22" t="s">
        <v>3</v>
      </c>
      <c r="E10" s="25">
        <v>22</v>
      </c>
      <c r="F10">
        <f t="shared" si="2"/>
        <v>296</v>
      </c>
      <c r="G10">
        <f t="shared" si="3"/>
        <v>2</v>
      </c>
      <c r="I10" s="22">
        <f t="shared" si="0"/>
        <v>46</v>
      </c>
      <c r="J10" s="22">
        <f t="shared" si="4"/>
        <v>100</v>
      </c>
      <c r="K10">
        <f t="shared" si="5"/>
        <v>50</v>
      </c>
      <c r="L10" s="22">
        <f t="shared" si="1"/>
        <v>100</v>
      </c>
      <c r="N10" s="28" t="s">
        <v>43</v>
      </c>
      <c r="O10" s="22">
        <v>-2</v>
      </c>
      <c r="P10" s="22" t="s">
        <v>51</v>
      </c>
    </row>
    <row r="11" spans="1:16" x14ac:dyDescent="0.25">
      <c r="A11" s="22" t="s">
        <v>24</v>
      </c>
      <c r="B11" s="36">
        <v>44745</v>
      </c>
      <c r="C11" s="21">
        <v>0.99652777777777779</v>
      </c>
      <c r="D11" s="22" t="s">
        <v>3</v>
      </c>
      <c r="E11" s="25">
        <v>23</v>
      </c>
      <c r="F11">
        <f t="shared" si="2"/>
        <v>190</v>
      </c>
      <c r="G11" t="str">
        <f t="shared" si="3"/>
        <v/>
      </c>
      <c r="I11" s="22">
        <f t="shared" si="0"/>
        <v>46</v>
      </c>
      <c r="J11" s="22">
        <f t="shared" si="4"/>
        <v>46</v>
      </c>
      <c r="K11">
        <f t="shared" si="5"/>
        <v>50</v>
      </c>
      <c r="L11" s="22">
        <f t="shared" si="1"/>
        <v>48</v>
      </c>
      <c r="N11" s="28" t="s">
        <v>44</v>
      </c>
      <c r="O11" s="22">
        <v>-1</v>
      </c>
      <c r="P11" s="22" t="s">
        <v>52</v>
      </c>
    </row>
    <row r="12" spans="1:16" x14ac:dyDescent="0.25">
      <c r="A12" s="22" t="s">
        <v>25</v>
      </c>
      <c r="B12" s="36">
        <v>44746</v>
      </c>
      <c r="C12" s="21">
        <v>0.39583333333333331</v>
      </c>
      <c r="D12" s="22" t="s">
        <v>4</v>
      </c>
      <c r="E12" s="25">
        <v>18</v>
      </c>
      <c r="F12">
        <f t="shared" si="2"/>
        <v>175</v>
      </c>
      <c r="G12" t="str">
        <f t="shared" si="3"/>
        <v/>
      </c>
      <c r="I12" s="22">
        <f t="shared" si="0"/>
        <v>48</v>
      </c>
      <c r="J12" s="22">
        <f t="shared" si="4"/>
        <v>40</v>
      </c>
      <c r="K12">
        <f t="shared" si="5"/>
        <v>45</v>
      </c>
      <c r="L12" s="22">
        <f t="shared" si="1"/>
        <v>42</v>
      </c>
      <c r="N12" s="28" t="s">
        <v>45</v>
      </c>
      <c r="O12" s="22">
        <v>-5</v>
      </c>
      <c r="P12" s="22" t="s">
        <v>53</v>
      </c>
    </row>
    <row r="13" spans="1:16" x14ac:dyDescent="0.25">
      <c r="A13" s="22" t="s">
        <v>26</v>
      </c>
      <c r="B13" s="36">
        <v>44746</v>
      </c>
      <c r="C13" s="21">
        <v>0.15069444444444444</v>
      </c>
      <c r="D13" s="22" t="s">
        <v>5</v>
      </c>
      <c r="E13" s="25">
        <v>21.75</v>
      </c>
      <c r="F13">
        <f t="shared" si="2"/>
        <v>175</v>
      </c>
      <c r="G13" t="str">
        <f t="shared" si="3"/>
        <v/>
      </c>
      <c r="I13" s="22">
        <f t="shared" si="0"/>
        <v>48</v>
      </c>
      <c r="J13" s="22">
        <f t="shared" si="4"/>
        <v>34</v>
      </c>
      <c r="K13">
        <f t="shared" si="5"/>
        <v>45</v>
      </c>
      <c r="L13" s="22">
        <f t="shared" si="1"/>
        <v>48</v>
      </c>
      <c r="N13" s="28" t="s">
        <v>46</v>
      </c>
      <c r="O13" s="22">
        <v>-2</v>
      </c>
      <c r="P13" s="22" t="s">
        <v>54</v>
      </c>
    </row>
    <row r="14" spans="1:16" x14ac:dyDescent="0.25">
      <c r="A14" s="22" t="s">
        <v>27</v>
      </c>
      <c r="B14" s="36">
        <v>44747</v>
      </c>
      <c r="C14" s="21">
        <v>0.34722222222222227</v>
      </c>
      <c r="D14" s="22" t="s">
        <v>6</v>
      </c>
      <c r="E14" s="25">
        <v>22</v>
      </c>
      <c r="F14">
        <f t="shared" si="2"/>
        <v>289</v>
      </c>
      <c r="G14">
        <f t="shared" si="3"/>
        <v>3</v>
      </c>
      <c r="I14" s="22">
        <f t="shared" si="0"/>
        <v>100</v>
      </c>
      <c r="J14" s="22">
        <f t="shared" si="4"/>
        <v>39</v>
      </c>
      <c r="K14">
        <f t="shared" si="5"/>
        <v>50</v>
      </c>
      <c r="L14" s="22">
        <f t="shared" si="1"/>
        <v>100</v>
      </c>
    </row>
    <row r="15" spans="1:16" x14ac:dyDescent="0.25">
      <c r="A15" s="22" t="s">
        <v>28</v>
      </c>
      <c r="B15" s="36">
        <v>44747</v>
      </c>
      <c r="C15" s="21">
        <v>0.77430555555555547</v>
      </c>
      <c r="D15" s="22" t="s">
        <v>3</v>
      </c>
      <c r="E15" s="25">
        <v>22</v>
      </c>
      <c r="F15">
        <f t="shared" si="2"/>
        <v>299</v>
      </c>
      <c r="G15">
        <f t="shared" si="3"/>
        <v>1</v>
      </c>
      <c r="I15" s="22">
        <f t="shared" si="0"/>
        <v>100</v>
      </c>
      <c r="J15" s="22">
        <f t="shared" si="4"/>
        <v>49</v>
      </c>
      <c r="K15">
        <f t="shared" si="5"/>
        <v>50</v>
      </c>
      <c r="L15" s="22">
        <f t="shared" si="1"/>
        <v>100</v>
      </c>
    </row>
    <row r="16" spans="1:16" x14ac:dyDescent="0.25">
      <c r="A16" s="22" t="s">
        <v>29</v>
      </c>
      <c r="B16" s="36">
        <v>44760</v>
      </c>
      <c r="C16" s="21">
        <v>5.5555555555555552E-2</v>
      </c>
      <c r="D16" s="22" t="s">
        <v>7</v>
      </c>
      <c r="E16" s="25">
        <v>20</v>
      </c>
      <c r="F16">
        <f t="shared" si="2"/>
        <v>152</v>
      </c>
      <c r="G16" t="str">
        <f t="shared" si="3"/>
        <v/>
      </c>
      <c r="I16" s="22">
        <f t="shared" si="0"/>
        <v>24</v>
      </c>
      <c r="J16" s="22">
        <f t="shared" si="4"/>
        <v>32</v>
      </c>
      <c r="K16">
        <f t="shared" si="5"/>
        <v>50</v>
      </c>
      <c r="L16" s="22">
        <f t="shared" si="1"/>
        <v>46</v>
      </c>
    </row>
    <row r="17" spans="1:12" x14ac:dyDescent="0.25">
      <c r="A17" s="22" t="s">
        <v>30</v>
      </c>
      <c r="B17" s="36">
        <v>44749</v>
      </c>
      <c r="C17" s="21">
        <v>0.25</v>
      </c>
      <c r="D17" s="22" t="s">
        <v>8</v>
      </c>
      <c r="E17" s="25">
        <v>23</v>
      </c>
      <c r="F17">
        <f t="shared" si="2"/>
        <v>176</v>
      </c>
      <c r="G17" t="str">
        <f t="shared" si="3"/>
        <v/>
      </c>
      <c r="I17" s="22">
        <f t="shared" si="0"/>
        <v>46</v>
      </c>
      <c r="J17" s="22">
        <f t="shared" si="4"/>
        <v>37</v>
      </c>
      <c r="K17">
        <f t="shared" si="5"/>
        <v>45</v>
      </c>
      <c r="L17" s="22">
        <f t="shared" si="1"/>
        <v>48</v>
      </c>
    </row>
    <row r="18" spans="1:12" x14ac:dyDescent="0.25">
      <c r="A18" s="22" t="s">
        <v>31</v>
      </c>
      <c r="B18" s="36">
        <v>44746</v>
      </c>
      <c r="C18" s="21">
        <v>0.29444444444444445</v>
      </c>
      <c r="D18" s="22" t="s">
        <v>9</v>
      </c>
      <c r="E18" s="25">
        <v>21</v>
      </c>
      <c r="F18">
        <f t="shared" si="2"/>
        <v>184</v>
      </c>
      <c r="G18" t="str">
        <f t="shared" si="3"/>
        <v/>
      </c>
      <c r="I18" s="22">
        <f t="shared" si="0"/>
        <v>48</v>
      </c>
      <c r="J18" s="22">
        <f t="shared" si="4"/>
        <v>38</v>
      </c>
      <c r="K18">
        <f t="shared" si="5"/>
        <v>50</v>
      </c>
      <c r="L18" s="22">
        <f t="shared" si="1"/>
        <v>48</v>
      </c>
    </row>
    <row r="19" spans="1:12" x14ac:dyDescent="0.25">
      <c r="A19" s="22" t="s">
        <v>32</v>
      </c>
      <c r="B19" s="36">
        <v>44751</v>
      </c>
      <c r="C19" s="21">
        <v>0.47916666666666669</v>
      </c>
      <c r="D19" s="22" t="s">
        <v>10</v>
      </c>
      <c r="E19" s="25">
        <v>23</v>
      </c>
      <c r="F19">
        <f t="shared" si="2"/>
        <v>172</v>
      </c>
      <c r="G19" t="str">
        <f t="shared" si="3"/>
        <v/>
      </c>
      <c r="I19" s="22">
        <f t="shared" si="0"/>
        <v>42</v>
      </c>
      <c r="J19" s="22">
        <f t="shared" si="4"/>
        <v>42</v>
      </c>
      <c r="K19">
        <f t="shared" si="5"/>
        <v>40</v>
      </c>
      <c r="L19" s="22">
        <f t="shared" si="1"/>
        <v>48</v>
      </c>
    </row>
    <row r="20" spans="1:12" x14ac:dyDescent="0.25">
      <c r="A20" s="22" t="s">
        <v>33</v>
      </c>
      <c r="B20" s="36">
        <v>44752</v>
      </c>
      <c r="C20" s="21">
        <v>0.20833333333333334</v>
      </c>
      <c r="D20" s="22" t="s">
        <v>6</v>
      </c>
      <c r="E20" s="25">
        <v>22</v>
      </c>
      <c r="F20">
        <f t="shared" si="2"/>
        <v>226</v>
      </c>
      <c r="G20" t="str">
        <f t="shared" si="3"/>
        <v/>
      </c>
      <c r="I20" s="22">
        <f t="shared" si="0"/>
        <v>40</v>
      </c>
      <c r="J20" s="22">
        <f t="shared" si="4"/>
        <v>36</v>
      </c>
      <c r="K20">
        <f t="shared" si="5"/>
        <v>50</v>
      </c>
      <c r="L20" s="22">
        <f t="shared" si="1"/>
        <v>100</v>
      </c>
    </row>
    <row r="21" spans="1:12" x14ac:dyDescent="0.25">
      <c r="A21" s="22" t="s">
        <v>34</v>
      </c>
      <c r="B21" s="36">
        <v>44754</v>
      </c>
      <c r="C21" s="21">
        <v>0.15763888888888888</v>
      </c>
      <c r="D21" s="22" t="s">
        <v>11</v>
      </c>
      <c r="E21" s="25">
        <v>22.5</v>
      </c>
      <c r="F21">
        <f t="shared" si="2"/>
        <v>165</v>
      </c>
      <c r="G21" t="str">
        <f t="shared" si="3"/>
        <v/>
      </c>
      <c r="I21" s="22">
        <f t="shared" si="0"/>
        <v>36</v>
      </c>
      <c r="J21" s="22">
        <f t="shared" si="4"/>
        <v>34</v>
      </c>
      <c r="K21">
        <f t="shared" si="5"/>
        <v>45</v>
      </c>
      <c r="L21" s="22">
        <f t="shared" si="1"/>
        <v>50</v>
      </c>
    </row>
    <row r="22" spans="1:12" x14ac:dyDescent="0.25">
      <c r="A22" s="22" t="s">
        <v>35</v>
      </c>
      <c r="B22" s="36">
        <v>44747</v>
      </c>
      <c r="C22" s="21">
        <v>0.10416666666666667</v>
      </c>
      <c r="D22" s="22" t="s">
        <v>12</v>
      </c>
      <c r="E22" s="25">
        <v>22</v>
      </c>
      <c r="F22">
        <f t="shared" si="2"/>
        <v>278</v>
      </c>
      <c r="G22" t="str">
        <f t="shared" si="3"/>
        <v/>
      </c>
      <c r="I22" s="22">
        <f t="shared" si="0"/>
        <v>100</v>
      </c>
      <c r="J22" s="22">
        <f t="shared" si="4"/>
        <v>33</v>
      </c>
      <c r="K22">
        <f t="shared" si="5"/>
        <v>45</v>
      </c>
      <c r="L22" s="22">
        <f t="shared" si="1"/>
        <v>100</v>
      </c>
    </row>
    <row r="23" spans="1:12" x14ac:dyDescent="0.25">
      <c r="A23" s="22" t="s">
        <v>36</v>
      </c>
      <c r="B23" s="36">
        <v>44752</v>
      </c>
      <c r="C23" s="21">
        <v>0.39583333333333331</v>
      </c>
      <c r="D23" s="22" t="s">
        <v>13</v>
      </c>
      <c r="E23" s="25">
        <v>22</v>
      </c>
      <c r="F23">
        <f t="shared" si="2"/>
        <v>230</v>
      </c>
      <c r="G23" t="str">
        <f t="shared" si="3"/>
        <v/>
      </c>
      <c r="I23" s="22">
        <f t="shared" si="0"/>
        <v>40</v>
      </c>
      <c r="J23" s="22">
        <f t="shared" si="4"/>
        <v>40</v>
      </c>
      <c r="K23">
        <f t="shared" si="5"/>
        <v>50</v>
      </c>
      <c r="L23" s="22">
        <f t="shared" si="1"/>
        <v>100</v>
      </c>
    </row>
    <row r="24" spans="1:12" x14ac:dyDescent="0.25">
      <c r="A24" s="22" t="s">
        <v>37</v>
      </c>
      <c r="B24" s="36">
        <v>44760</v>
      </c>
      <c r="C24" s="21">
        <v>9.930555555555555E-2</v>
      </c>
      <c r="D24" s="22" t="s">
        <v>14</v>
      </c>
      <c r="E24" s="25">
        <v>21</v>
      </c>
      <c r="F24">
        <f t="shared" si="2"/>
        <v>150</v>
      </c>
      <c r="G24" t="str">
        <f t="shared" si="3"/>
        <v/>
      </c>
      <c r="I24" s="22">
        <f t="shared" si="0"/>
        <v>24</v>
      </c>
      <c r="J24" s="22">
        <f t="shared" si="4"/>
        <v>33</v>
      </c>
      <c r="K24">
        <f t="shared" si="5"/>
        <v>45</v>
      </c>
      <c r="L24" s="22">
        <f t="shared" si="1"/>
        <v>48</v>
      </c>
    </row>
    <row r="25" spans="1:12" x14ac:dyDescent="0.25">
      <c r="A25" s="22" t="s">
        <v>38</v>
      </c>
      <c r="B25" s="36">
        <v>44745</v>
      </c>
      <c r="C25" s="21">
        <v>0.82847222222222217</v>
      </c>
      <c r="D25" s="22" t="s">
        <v>15</v>
      </c>
      <c r="E25" s="25">
        <v>33</v>
      </c>
      <c r="F25">
        <f t="shared" si="2"/>
        <v>154</v>
      </c>
      <c r="G25" t="str">
        <f t="shared" si="3"/>
        <v/>
      </c>
      <c r="I25" s="22">
        <f t="shared" si="0"/>
        <v>46</v>
      </c>
      <c r="J25" s="22">
        <f t="shared" si="4"/>
        <v>50</v>
      </c>
      <c r="K25">
        <f t="shared" si="5"/>
        <v>30</v>
      </c>
      <c r="L25" s="22">
        <f t="shared" si="1"/>
        <v>28</v>
      </c>
    </row>
    <row r="26" spans="1:12" x14ac:dyDescent="0.25">
      <c r="A26" s="22" t="s">
        <v>39</v>
      </c>
      <c r="B26" s="36">
        <v>44745</v>
      </c>
      <c r="C26" s="21">
        <v>1.9444444444444445E-2</v>
      </c>
      <c r="D26" s="22" t="s">
        <v>16</v>
      </c>
      <c r="E26" s="25">
        <v>23</v>
      </c>
      <c r="F26">
        <f t="shared" si="2"/>
        <v>165</v>
      </c>
      <c r="G26" t="str">
        <f t="shared" si="3"/>
        <v/>
      </c>
      <c r="I26" s="22">
        <f t="shared" si="0"/>
        <v>46</v>
      </c>
      <c r="J26" s="22">
        <f t="shared" si="4"/>
        <v>31</v>
      </c>
      <c r="K26">
        <f t="shared" si="5"/>
        <v>40</v>
      </c>
      <c r="L26" s="22">
        <f t="shared" si="1"/>
        <v>48</v>
      </c>
    </row>
    <row r="27" spans="1:12" x14ac:dyDescent="0.25">
      <c r="A27" s="22" t="s">
        <v>40</v>
      </c>
      <c r="B27" s="36">
        <v>44747</v>
      </c>
      <c r="C27" s="21">
        <v>0.45347222222222222</v>
      </c>
      <c r="D27" s="22" t="s">
        <v>17</v>
      </c>
      <c r="E27" s="25">
        <v>22</v>
      </c>
      <c r="F27">
        <f t="shared" si="2"/>
        <v>281</v>
      </c>
      <c r="G27" t="str">
        <f t="shared" si="3"/>
        <v/>
      </c>
      <c r="I27" s="22">
        <f t="shared" si="0"/>
        <v>100</v>
      </c>
      <c r="J27" s="22">
        <f t="shared" si="4"/>
        <v>41</v>
      </c>
      <c r="K27">
        <f t="shared" si="5"/>
        <v>40</v>
      </c>
      <c r="L27" s="22">
        <f t="shared" si="1"/>
        <v>100</v>
      </c>
    </row>
    <row r="28" spans="1:12" x14ac:dyDescent="0.25">
      <c r="A28" s="22" t="s">
        <v>41</v>
      </c>
      <c r="B28" s="36">
        <v>44750</v>
      </c>
      <c r="C28" s="21">
        <v>0.86458333333333337</v>
      </c>
      <c r="D28" s="22" t="s">
        <v>18</v>
      </c>
      <c r="E28" s="25">
        <v>21</v>
      </c>
      <c r="F28">
        <f t="shared" si="2"/>
        <v>186</v>
      </c>
      <c r="G28" t="str">
        <f t="shared" si="3"/>
        <v/>
      </c>
      <c r="I28" s="22">
        <f t="shared" si="0"/>
        <v>44</v>
      </c>
      <c r="J28" s="22">
        <f t="shared" si="4"/>
        <v>49</v>
      </c>
      <c r="K28">
        <f t="shared" si="5"/>
        <v>45</v>
      </c>
      <c r="L28" s="22">
        <f t="shared" si="1"/>
        <v>48</v>
      </c>
    </row>
    <row r="29" spans="1:12" x14ac:dyDescent="0.25">
      <c r="B29" s="2"/>
      <c r="C29" s="3"/>
    </row>
    <row r="30" spans="1:12" x14ac:dyDescent="0.25">
      <c r="B30" s="2"/>
      <c r="C30" s="3"/>
    </row>
  </sheetData>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10D90-0EB1-4786-B845-BE6282EC9924}">
  <sheetPr>
    <tabColor theme="9" tint="-0.249977111117893"/>
  </sheetPr>
  <dimension ref="A1:E110"/>
  <sheetViews>
    <sheetView topLeftCell="A37" workbookViewId="0">
      <selection activeCell="C38" sqref="C38"/>
    </sheetView>
  </sheetViews>
  <sheetFormatPr defaultRowHeight="15" x14ac:dyDescent="0.25"/>
  <cols>
    <col min="1" max="1" width="12.5703125" bestFit="1" customWidth="1"/>
    <col min="2" max="2" width="58.85546875" bestFit="1" customWidth="1"/>
    <col min="3" max="3" width="97.7109375" customWidth="1"/>
    <col min="4" max="4" width="15.28515625" hidden="1" customWidth="1"/>
    <col min="5" max="5" width="58.85546875" hidden="1" customWidth="1"/>
  </cols>
  <sheetData>
    <row r="1" spans="1:5" x14ac:dyDescent="0.25">
      <c r="A1" t="s">
        <v>42</v>
      </c>
      <c r="B1" t="s">
        <v>83</v>
      </c>
      <c r="C1" s="44" t="s">
        <v>84</v>
      </c>
      <c r="D1" t="s">
        <v>85</v>
      </c>
      <c r="E1" t="s">
        <v>86</v>
      </c>
    </row>
    <row r="2" spans="1:5" ht="30" x14ac:dyDescent="0.25">
      <c r="A2" t="s">
        <v>87</v>
      </c>
      <c r="B2" s="42" t="str">
        <f>HYPERLINK(Table1[[#This Row],[File Location]],Table1[[#This Row],[File Name]])</f>
        <v>Baby-Shower-Guessing-Game.xlsx</v>
      </c>
      <c r="C2" s="44" t="s">
        <v>88</v>
      </c>
      <c r="D2" t="s">
        <v>89</v>
      </c>
      <c r="E2" t="str">
        <f>_xlfn.TEXTAFTER(Table1[[#This Row],[File Location]],"/",-1)</f>
        <v>Baby-Shower-Guessing-Game.xlsx</v>
      </c>
    </row>
    <row r="3" spans="1:5" x14ac:dyDescent="0.25">
      <c r="A3" t="s">
        <v>90</v>
      </c>
      <c r="B3" s="42" t="str">
        <f>HYPERLINK(Table1[[#This Row],[File Location]],Table1[[#This Row],[File Name]])</f>
        <v>Baby-Shower-Guessing-Game-Anna-Hui.xlsx</v>
      </c>
      <c r="C3" s="44"/>
      <c r="D3" t="s">
        <v>91</v>
      </c>
      <c r="E3" t="str">
        <f>_xlfn.TEXTAFTER(Table1[[#This Row],[File Location]],"/",-1)</f>
        <v>Baby-Shower-Guessing-Game-Anna-Hui.xlsx</v>
      </c>
    </row>
    <row r="4" spans="1:5" ht="30" x14ac:dyDescent="0.25">
      <c r="A4" t="s">
        <v>92</v>
      </c>
      <c r="B4" s="42" t="str">
        <f>HYPERLINK(Table1[[#This Row],[File Location]],Table1[[#This Row],[File Name]])</f>
        <v>Baby-Shower-Guessing-Game1.xlsx</v>
      </c>
      <c r="C4" s="44" t="s">
        <v>93</v>
      </c>
      <c r="D4" t="s">
        <v>94</v>
      </c>
      <c r="E4" t="str">
        <f>_xlfn.TEXTAFTER(Table1[[#This Row],[File Location]],"/",-1)</f>
        <v>Baby-Shower-Guessing-Game1.xlsx</v>
      </c>
    </row>
    <row r="5" spans="1:5" ht="75" x14ac:dyDescent="0.25">
      <c r="A5" t="s">
        <v>95</v>
      </c>
      <c r="B5" s="42" t="str">
        <f>HYPERLINK(Table1[[#This Row],[File Location]],Table1[[#This Row],[File Name]])</f>
        <v>Baby-Shower-Guessing-Game.xls</v>
      </c>
      <c r="C5" s="44" t="s">
        <v>96</v>
      </c>
      <c r="D5" t="s">
        <v>97</v>
      </c>
      <c r="E5" t="str">
        <f>_xlfn.TEXTAFTER(Table1[[#This Row],[File Location]],"/",-1)</f>
        <v>Baby-Shower-Guessing-Game.xls</v>
      </c>
    </row>
    <row r="6" spans="1:5" x14ac:dyDescent="0.25">
      <c r="A6" t="s">
        <v>98</v>
      </c>
      <c r="B6" s="42" t="str">
        <f>HYPERLINK(Table1[[#This Row],[File Location]],Table1[[#This Row],[File Name]])</f>
        <v>Baby-Shower-Guessing-GameV2.xlsx</v>
      </c>
      <c r="C6" s="44" t="s">
        <v>99</v>
      </c>
      <c r="D6" t="s">
        <v>100</v>
      </c>
      <c r="E6" t="str">
        <f>_xlfn.TEXTAFTER(Table1[[#This Row],[File Location]],"/",-1)</f>
        <v>Baby-Shower-Guessing-GameV2.xlsx</v>
      </c>
    </row>
    <row r="7" spans="1:5" ht="240" x14ac:dyDescent="0.25">
      <c r="A7" t="s">
        <v>101</v>
      </c>
      <c r="B7" s="42" t="str">
        <f>HYPERLINK(Table1[[#This Row],[File Location]],Table1[[#This Row],[File Name]])</f>
        <v>Baby-Shower-Challenge.xlsx</v>
      </c>
      <c r="C7" s="44" t="s">
        <v>102</v>
      </c>
      <c r="D7" t="s">
        <v>103</v>
      </c>
      <c r="E7" t="str">
        <f>_xlfn.TEXTAFTER(Table1[[#This Row],[File Location]],"/",-1)</f>
        <v>Baby-Shower-Challenge.xlsx</v>
      </c>
    </row>
    <row r="8" spans="1:5" ht="30" x14ac:dyDescent="0.25">
      <c r="A8" t="s">
        <v>104</v>
      </c>
      <c r="B8" s="42" t="str">
        <f>HYPERLINK(Table1[[#This Row],[File Location]],Table1[[#This Row],[File Name]])</f>
        <v>Baby-Shower-Guessing-Game_Greg.xlsx</v>
      </c>
      <c r="C8" s="44" t="s">
        <v>105</v>
      </c>
      <c r="D8" t="s">
        <v>106</v>
      </c>
      <c r="E8" t="str">
        <f>_xlfn.TEXTAFTER(Table1[[#This Row],[File Location]],"/",-1)</f>
        <v>Baby-Shower-Guessing-Game_Greg.xlsx</v>
      </c>
    </row>
    <row r="9" spans="1:5" ht="300" x14ac:dyDescent="0.25">
      <c r="A9" t="s">
        <v>107</v>
      </c>
      <c r="B9" s="42" t="str">
        <f>HYPERLINK(Table1[[#This Row],[File Location]],Table1[[#This Row],[File Name]])</f>
        <v>Ron-Colling-Baby-Shower-Guessing-Game.xlsx</v>
      </c>
      <c r="C9" s="44" t="s">
        <v>108</v>
      </c>
      <c r="D9" t="s">
        <v>109</v>
      </c>
      <c r="E9" t="str">
        <f>_xlfn.TEXTAFTER(Table1[[#This Row],[File Location]],"/",-1)</f>
        <v>Ron-Colling-Baby-Shower-Guessing-Game.xlsx</v>
      </c>
    </row>
    <row r="10" spans="1:5" ht="60" x14ac:dyDescent="0.25">
      <c r="A10" t="s">
        <v>110</v>
      </c>
      <c r="B10" s="42" t="str">
        <f>HYPERLINK(Table1[[#This Row],[File Location]],Table1[[#This Row],[File Name]])</f>
        <v>Baby-Shower-Guessing-Game2.xlsx</v>
      </c>
      <c r="C10" s="44" t="s">
        <v>111</v>
      </c>
      <c r="D10" t="s">
        <v>112</v>
      </c>
      <c r="E10" t="str">
        <f>_xlfn.TEXTAFTER(Table1[[#This Row],[File Location]],"/",-1)</f>
        <v>Baby-Shower-Guessing-Game2.xlsx</v>
      </c>
    </row>
    <row r="11" spans="1:5" ht="225" x14ac:dyDescent="0.25">
      <c r="A11" t="s">
        <v>113</v>
      </c>
      <c r="B11" s="42" t="str">
        <f>HYPERLINK(Table1[[#This Row],[File Location]],Table1[[#This Row],[File Name]])</f>
        <v>Selase-Baby-Shower-Guessing-Game.xlsx</v>
      </c>
      <c r="C11" s="44" t="s">
        <v>114</v>
      </c>
      <c r="D11" t="s">
        <v>115</v>
      </c>
      <c r="E11" t="str">
        <f>_xlfn.TEXTAFTER(Table1[[#This Row],[File Location]],"/",-1)</f>
        <v>Selase-Baby-Shower-Guessing-Game.xlsx</v>
      </c>
    </row>
    <row r="12" spans="1:5" ht="120" x14ac:dyDescent="0.25">
      <c r="A12" t="s">
        <v>116</v>
      </c>
      <c r="B12" s="42" t="str">
        <f>HYPERLINK(Table1[[#This Row],[File Location]],Table1[[#This Row],[File Name]])</f>
        <v>Baby-Shower-Guessing-Game3.xlsx</v>
      </c>
      <c r="C12" s="44" t="s">
        <v>117</v>
      </c>
      <c r="D12" t="s">
        <v>118</v>
      </c>
      <c r="E12" t="str">
        <f>_xlfn.TEXTAFTER(Table1[[#This Row],[File Location]],"/",-1)</f>
        <v>Baby-Shower-Guessing-Game3.xlsx</v>
      </c>
    </row>
    <row r="13" spans="1:5" ht="75" x14ac:dyDescent="0.25">
      <c r="A13" t="s">
        <v>119</v>
      </c>
      <c r="B13" s="42" t="str">
        <f>HYPERLINK(Table1[[#This Row],[File Location]],Table1[[#This Row],[File Name]])</f>
        <v>SL-Baby-Shower-Guessing-Game.xlsx</v>
      </c>
      <c r="C13" s="44" t="s">
        <v>120</v>
      </c>
      <c r="D13" t="s">
        <v>121</v>
      </c>
      <c r="E13" t="str">
        <f>_xlfn.TEXTAFTER(Table1[[#This Row],[File Location]],"/",-1)</f>
        <v>SL-Baby-Shower-Guessing-Game.xlsx</v>
      </c>
    </row>
    <row r="14" spans="1:5" x14ac:dyDescent="0.25">
      <c r="A14" t="s">
        <v>122</v>
      </c>
      <c r="B14" s="42" t="str">
        <f>HYPERLINK(Table1[[#This Row],[File Location]],Table1[[#This Row],[File Name]])</f>
        <v>Baby-Shower-Guessing-Game4.xlsx</v>
      </c>
      <c r="C14" s="44" t="s">
        <v>123</v>
      </c>
      <c r="D14" t="s">
        <v>124</v>
      </c>
      <c r="E14" t="str">
        <f>_xlfn.TEXTAFTER(Table1[[#This Row],[File Location]],"/",-1)</f>
        <v>Baby-Shower-Guessing-Game4.xlsx</v>
      </c>
    </row>
    <row r="15" spans="1:5" x14ac:dyDescent="0.25">
      <c r="A15" t="s">
        <v>125</v>
      </c>
      <c r="B15" s="42" t="str">
        <f>HYPERLINK(Table1[[#This Row],[File Location]],Table1[[#This Row],[File Name]])</f>
        <v>Baby-Shower-Guessing-Game5.xlsx</v>
      </c>
      <c r="C15" s="44"/>
      <c r="D15" t="s">
        <v>126</v>
      </c>
      <c r="E15" t="str">
        <f>_xlfn.TEXTAFTER(Table1[[#This Row],[File Location]],"/",-1)</f>
        <v>Baby-Shower-Guessing-Game5.xlsx</v>
      </c>
    </row>
    <row r="16" spans="1:5" ht="30" x14ac:dyDescent="0.25">
      <c r="A16" t="s">
        <v>127</v>
      </c>
      <c r="B16" s="42" t="str">
        <f>HYPERLINK(Table1[[#This Row],[File Location]],Table1[[#This Row],[File Name]])</f>
        <v>Baby-Shower-Guessing-Game_solution-EJ.xlsx</v>
      </c>
      <c r="C16" s="44" t="s">
        <v>128</v>
      </c>
      <c r="D16" t="s">
        <v>129</v>
      </c>
      <c r="E16" t="str">
        <f>_xlfn.TEXTAFTER(Table1[[#This Row],[File Location]],"/",-1)</f>
        <v>Baby-Shower-Guessing-Game_solution-EJ.xlsx</v>
      </c>
    </row>
    <row r="17" spans="1:5" x14ac:dyDescent="0.25">
      <c r="A17" t="s">
        <v>130</v>
      </c>
      <c r="B17" s="42" t="str">
        <f>HYPERLINK(Table1[[#This Row],[File Location]],Table1[[#This Row],[File Name]])</f>
        <v>C.-Klawunder-Solution_Baby-Shower-Guessing-Game.xlsx</v>
      </c>
      <c r="C17" s="44" t="s">
        <v>131</v>
      </c>
      <c r="D17" t="s">
        <v>132</v>
      </c>
      <c r="E17" t="str">
        <f>_xlfn.TEXTAFTER(Table1[[#This Row],[File Location]],"/",-1)</f>
        <v>C.-Klawunder-Solution_Baby-Shower-Guessing-Game.xlsx</v>
      </c>
    </row>
    <row r="18" spans="1:5" x14ac:dyDescent="0.25">
      <c r="A18" t="s">
        <v>133</v>
      </c>
      <c r="B18" s="42" t="str">
        <f>HYPERLINK(Table1[[#This Row],[File Location]],Table1[[#This Row],[File Name]])</f>
        <v>MP-Baby-Shower-Guessing-Game.xlsx</v>
      </c>
      <c r="C18" s="44"/>
      <c r="D18" t="s">
        <v>134</v>
      </c>
      <c r="E18" t="str">
        <f>_xlfn.TEXTAFTER(Table1[[#This Row],[File Location]],"/",-1)</f>
        <v>MP-Baby-Shower-Guessing-Game.xlsx</v>
      </c>
    </row>
    <row r="19" spans="1:5" ht="180" x14ac:dyDescent="0.25">
      <c r="A19" t="s">
        <v>135</v>
      </c>
      <c r="B19" s="42" t="str">
        <f>HYPERLINK(Table1[[#This Row],[File Location]],Table1[[#This Row],[File Name]])</f>
        <v>Baby-Shower-Guessing-Game-solved-EugeniaHerrera.xlsx</v>
      </c>
      <c r="C19" s="44" t="s">
        <v>136</v>
      </c>
      <c r="D19" t="s">
        <v>137</v>
      </c>
      <c r="E19" t="str">
        <f>_xlfn.TEXTAFTER(Table1[[#This Row],[File Location]],"/",-1)</f>
        <v>Baby-Shower-Guessing-Game-solved-EugeniaHerrera.xlsx</v>
      </c>
    </row>
    <row r="20" spans="1:5" ht="60" x14ac:dyDescent="0.25">
      <c r="A20" t="s">
        <v>138</v>
      </c>
      <c r="B20" s="42" t="str">
        <f>HYPERLINK(Table1[[#This Row],[File Location]],Table1[[#This Row],[File Name]])</f>
        <v>Baby-Shower-Guessing-Game6.xlsx</v>
      </c>
      <c r="C20" s="44" t="s">
        <v>139</v>
      </c>
      <c r="D20" t="s">
        <v>140</v>
      </c>
      <c r="E20" t="str">
        <f>_xlfn.TEXTAFTER(Table1[[#This Row],[File Location]],"/",-1)</f>
        <v>Baby-Shower-Guessing-Game6.xlsx</v>
      </c>
    </row>
    <row r="21" spans="1:5" ht="90" x14ac:dyDescent="0.25">
      <c r="A21" t="s">
        <v>141</v>
      </c>
      <c r="B21" s="42" t="str">
        <f>HYPERLINK(Table1[[#This Row],[File Location]],Table1[[#This Row],[File Name]])</f>
        <v>Baby-Shower-Guessing-Game7.xlsx</v>
      </c>
      <c r="C21" s="44" t="s">
        <v>142</v>
      </c>
      <c r="D21" t="s">
        <v>143</v>
      </c>
      <c r="E21" t="str">
        <f>_xlfn.TEXTAFTER(Table1[[#This Row],[File Location]],"/",-1)</f>
        <v>Baby-Shower-Guessing-Game7.xlsx</v>
      </c>
    </row>
    <row r="22" spans="1:5" ht="135" x14ac:dyDescent="0.25">
      <c r="A22" t="s">
        <v>144</v>
      </c>
      <c r="B22" s="42" t="str">
        <f>HYPERLINK(Table1[[#This Row],[File Location]],Table1[[#This Row],[File Name]])</f>
        <v>Baby-Shower-Guessing-Game21.xlsx</v>
      </c>
      <c r="C22" s="44" t="s">
        <v>145</v>
      </c>
      <c r="D22" t="s">
        <v>146</v>
      </c>
      <c r="E22" t="str">
        <f>_xlfn.TEXTAFTER(Table1[[#This Row],[File Location]],"/",-1)</f>
        <v>Baby-Shower-Guessing-Game21.xlsx</v>
      </c>
    </row>
    <row r="23" spans="1:5" ht="90" x14ac:dyDescent="0.25">
      <c r="A23" t="s">
        <v>147</v>
      </c>
      <c r="B23" s="42" t="str">
        <f>HYPERLINK(Table1[[#This Row],[File Location]],Table1[[#This Row],[File Name]])</f>
        <v>Baby-Shower-Guessing-Game-Fred-Bevan.xlsx</v>
      </c>
      <c r="C23" s="44" t="s">
        <v>148</v>
      </c>
      <c r="D23" t="s">
        <v>149</v>
      </c>
      <c r="E23" t="str">
        <f>_xlfn.TEXTAFTER(Table1[[#This Row],[File Location]],"/",-1)</f>
        <v>Baby-Shower-Guessing-Game-Fred-Bevan.xlsx</v>
      </c>
    </row>
    <row r="24" spans="1:5" ht="60" x14ac:dyDescent="0.25">
      <c r="A24" t="s">
        <v>150</v>
      </c>
      <c r="B24" s="42" t="str">
        <f>HYPERLINK(Table1[[#This Row],[File Location]],Table1[[#This Row],[File Name]])</f>
        <v>Baby-Shower-Guessing-Game8.xlsx</v>
      </c>
      <c r="C24" s="44" t="s">
        <v>151</v>
      </c>
      <c r="D24" t="s">
        <v>152</v>
      </c>
      <c r="E24" t="str">
        <f>_xlfn.TEXTAFTER(Table1[[#This Row],[File Location]],"/",-1)</f>
        <v>Baby-Shower-Guessing-Game8.xlsx</v>
      </c>
    </row>
    <row r="25" spans="1:5" ht="120" x14ac:dyDescent="0.25">
      <c r="A25" t="s">
        <v>144</v>
      </c>
      <c r="B25" s="42" t="str">
        <f>HYPERLINK(Table1[[#This Row],[File Location]],Table1[[#This Row],[File Name]])</f>
        <v>Baby-Shower-Guessing-Game31.xlsx</v>
      </c>
      <c r="C25" s="44" t="s">
        <v>153</v>
      </c>
      <c r="D25" t="s">
        <v>154</v>
      </c>
      <c r="E25" t="str">
        <f>_xlfn.TEXTAFTER(Table1[[#This Row],[File Location]],"/",-1)</f>
        <v>Baby-Shower-Guessing-Game31.xlsx</v>
      </c>
    </row>
    <row r="26" spans="1:5" ht="210" x14ac:dyDescent="0.25">
      <c r="A26" t="s">
        <v>155</v>
      </c>
      <c r="B26" s="42" t="str">
        <f>HYPERLINK(Table1[[#This Row],[File Location]],Table1[[#This Row],[File Name]])</f>
        <v>Guessing-Game.xlsx</v>
      </c>
      <c r="C26" s="44" t="s">
        <v>156</v>
      </c>
      <c r="D26" t="s">
        <v>157</v>
      </c>
      <c r="E26" t="str">
        <f>_xlfn.TEXTAFTER(Table1[[#This Row],[File Location]],"/",-1)</f>
        <v>Guessing-Game.xlsx</v>
      </c>
    </row>
    <row r="27" spans="1:5" ht="90" x14ac:dyDescent="0.25">
      <c r="A27" t="s">
        <v>158</v>
      </c>
      <c r="B27" s="42" t="str">
        <f>HYPERLINK(Table1[[#This Row],[File Location]],Table1[[#This Row],[File Name]])</f>
        <v>Baby-Shower-Winner-Guessing-Game.xlsx</v>
      </c>
      <c r="C27" s="44" t="s">
        <v>159</v>
      </c>
      <c r="D27" t="s">
        <v>160</v>
      </c>
      <c r="E27" t="str">
        <f>_xlfn.TEXTAFTER(Table1[[#This Row],[File Location]],"/",-1)</f>
        <v>Baby-Shower-Winner-Guessing-Game.xlsx</v>
      </c>
    </row>
    <row r="28" spans="1:5" ht="135" x14ac:dyDescent="0.25">
      <c r="A28" t="s">
        <v>161</v>
      </c>
      <c r="B28" s="42" t="str">
        <f>HYPERLINK(Table1[[#This Row],[File Location]],Table1[[#This Row],[File Name]])</f>
        <v>Baby-Shower-Solution.xlsx</v>
      </c>
      <c r="C28" s="44" t="s">
        <v>162</v>
      </c>
      <c r="D28" t="s">
        <v>163</v>
      </c>
      <c r="E28" t="str">
        <f>_xlfn.TEXTAFTER(Table1[[#This Row],[File Location]],"/",-1)</f>
        <v>Baby-Shower-Solution.xlsx</v>
      </c>
    </row>
    <row r="29" spans="1:5" x14ac:dyDescent="0.25">
      <c r="A29" t="s">
        <v>164</v>
      </c>
      <c r="B29" s="42" t="str">
        <f>HYPERLINK(Table1[[#This Row],[File Location]],Table1[[#This Row],[File Name]])</f>
        <v>Baby-Shower-Guessing-Game-DJ-using-helper-columns.xls.xlsx</v>
      </c>
      <c r="C29" s="44" t="s">
        <v>165</v>
      </c>
      <c r="D29" t="s">
        <v>166</v>
      </c>
      <c r="E29" t="str">
        <f>_xlfn.TEXTAFTER(Table1[[#This Row],[File Location]],"/",-1)</f>
        <v>Baby-Shower-Guessing-Game-DJ-using-helper-columns.xls.xlsx</v>
      </c>
    </row>
    <row r="30" spans="1:5" ht="75" x14ac:dyDescent="0.25">
      <c r="A30" t="s">
        <v>167</v>
      </c>
      <c r="B30" s="42" t="str">
        <f>HYPERLINK(Table1[[#This Row],[File Location]],Table1[[#This Row],[File Name]])</f>
        <v>Baby-Shower-Guessing-Game-fieldssu-home.xlsx</v>
      </c>
      <c r="C30" s="44" t="s">
        <v>168</v>
      </c>
      <c r="D30" t="s">
        <v>169</v>
      </c>
      <c r="E30" t="str">
        <f>_xlfn.TEXTAFTER(Table1[[#This Row],[File Location]],"/",-1)</f>
        <v>Baby-Shower-Guessing-Game-fieldssu-home.xlsx</v>
      </c>
    </row>
    <row r="31" spans="1:5" ht="60" x14ac:dyDescent="0.25">
      <c r="A31" t="s">
        <v>170</v>
      </c>
      <c r="B31" s="42" t="str">
        <f>HYPERLINK(Table1[[#This Row],[File Location]],Table1[[#This Row],[File Name]])</f>
        <v>Challenge.Brian-Canes.xlsx</v>
      </c>
      <c r="C31" s="44" t="s">
        <v>171</v>
      </c>
      <c r="D31" t="s">
        <v>172</v>
      </c>
      <c r="E31" t="str">
        <f>_xlfn.TEXTAFTER(Table1[[#This Row],[File Location]],"/",-1)</f>
        <v>Challenge.Brian-Canes.xlsx</v>
      </c>
    </row>
    <row r="32" spans="1:5" ht="120" x14ac:dyDescent="0.25">
      <c r="A32" t="s">
        <v>173</v>
      </c>
      <c r="B32" s="42" t="str">
        <f>HYPERLINK(Table1[[#This Row],[File Location]],Table1[[#This Row],[File Name]])</f>
        <v>Baby-Shower-Guessing-Game9.xlsx</v>
      </c>
      <c r="C32" s="44" t="s">
        <v>174</v>
      </c>
      <c r="D32" t="s">
        <v>175</v>
      </c>
      <c r="E32" t="str">
        <f>_xlfn.TEXTAFTER(Table1[[#This Row],[File Location]],"/",-1)</f>
        <v>Baby-Shower-Guessing-Game9.xlsx</v>
      </c>
    </row>
    <row r="33" spans="1:5" ht="75" x14ac:dyDescent="0.25">
      <c r="A33" t="s">
        <v>176</v>
      </c>
      <c r="B33" s="42" t="str">
        <f>HYPERLINK(Table1[[#This Row],[File Location]],Table1[[#This Row],[File Name]])</f>
        <v>Baby-Shower-Guessing-Game_ClementVacelet.xlsx</v>
      </c>
      <c r="C33" s="44" t="s">
        <v>177</v>
      </c>
      <c r="D33" t="s">
        <v>178</v>
      </c>
      <c r="E33" t="str">
        <f>_xlfn.TEXTAFTER(Table1[[#This Row],[File Location]],"/",-1)</f>
        <v>Baby-Shower-Guessing-Game_ClementVacelet.xlsx</v>
      </c>
    </row>
    <row r="34" spans="1:5" ht="75" x14ac:dyDescent="0.25">
      <c r="A34" t="s">
        <v>176</v>
      </c>
      <c r="B34" s="42" t="str">
        <f>HYPERLINK(Table1[[#This Row],[File Location]],Table1[[#This Row],[File Name]])</f>
        <v>Baby-Shower-Guessing-Game_ClementVacelet1.xlsx</v>
      </c>
      <c r="C34" s="44" t="s">
        <v>177</v>
      </c>
      <c r="D34" t="s">
        <v>179</v>
      </c>
      <c r="E34" t="str">
        <f>_xlfn.TEXTAFTER(Table1[[#This Row],[File Location]],"/",-1)</f>
        <v>Baby-Shower-Guessing-Game_ClementVacelet1.xlsx</v>
      </c>
    </row>
    <row r="35" spans="1:5" ht="195" x14ac:dyDescent="0.25">
      <c r="A35" t="s">
        <v>180</v>
      </c>
      <c r="B35" s="42" t="str">
        <f>HYPERLINK(Table1[[#This Row],[File Location]],Table1[[#This Row],[File Name]])</f>
        <v>Baby-Shower-Guessing-Game10.xlsx</v>
      </c>
      <c r="C35" s="44" t="s">
        <v>181</v>
      </c>
      <c r="D35" t="s">
        <v>182</v>
      </c>
      <c r="E35" t="str">
        <f>_xlfn.TEXTAFTER(Table1[[#This Row],[File Location]],"/",-1)</f>
        <v>Baby-Shower-Guessing-Game10.xlsx</v>
      </c>
    </row>
    <row r="36" spans="1:5" ht="180" x14ac:dyDescent="0.25">
      <c r="A36" t="s">
        <v>183</v>
      </c>
      <c r="B36" s="42" t="str">
        <f>HYPERLINK(Table1[[#This Row],[File Location]],Table1[[#This Row],[File Name]])</f>
        <v>Baby-Shower-Guessing-GameSolutionWThomas.xlsx</v>
      </c>
      <c r="C36" s="44" t="s">
        <v>184</v>
      </c>
      <c r="D36" t="s">
        <v>185</v>
      </c>
      <c r="E36" t="str">
        <f>_xlfn.TEXTAFTER(Table1[[#This Row],[File Location]],"/",-1)</f>
        <v>Baby-Shower-Guessing-GameSolutionWThomas.xlsx</v>
      </c>
    </row>
    <row r="37" spans="1:5" ht="30" x14ac:dyDescent="0.25">
      <c r="A37" t="s">
        <v>186</v>
      </c>
      <c r="B37" s="42" t="str">
        <f>HYPERLINK(Table1[[#This Row],[File Location]],Table1[[#This Row],[File Name]])</f>
        <v>Baby-Shower-Guessing-Game.xls.xlsx</v>
      </c>
      <c r="C37" s="44" t="s">
        <v>187</v>
      </c>
      <c r="D37" t="s">
        <v>188</v>
      </c>
      <c r="E37" t="str">
        <f>_xlfn.TEXTAFTER(Table1[[#This Row],[File Location]],"/",-1)</f>
        <v>Baby-Shower-Guessing-Game.xls.xlsx</v>
      </c>
    </row>
    <row r="38" spans="1:5" ht="210" x14ac:dyDescent="0.25">
      <c r="A38" t="s">
        <v>161</v>
      </c>
      <c r="B38" s="42" t="str">
        <f>HYPERLINK(Table1[[#This Row],[File Location]],Table1[[#This Row],[File Name]])</f>
        <v>Baby-Shower-Guessing-Game-Shipsales.xlsx</v>
      </c>
      <c r="C38" s="44" t="s">
        <v>189</v>
      </c>
      <c r="D38" t="s">
        <v>190</v>
      </c>
      <c r="E38" t="str">
        <f>_xlfn.TEXTAFTER(Table1[[#This Row],[File Location]],"/",-1)</f>
        <v>Baby-Shower-Guessing-Game-Shipsales.xlsx</v>
      </c>
    </row>
    <row r="39" spans="1:5" ht="60" x14ac:dyDescent="0.25">
      <c r="A39" t="s">
        <v>191</v>
      </c>
      <c r="B39" s="42" t="str">
        <f>HYPERLINK(Table1[[#This Row],[File Location]],Table1[[#This Row],[File Name]])</f>
        <v>Baby-Shower-Guessing-Game11.xlsx</v>
      </c>
      <c r="C39" s="44" t="s">
        <v>192</v>
      </c>
      <c r="D39" t="s">
        <v>193</v>
      </c>
      <c r="E39" t="str">
        <f>_xlfn.TEXTAFTER(Table1[[#This Row],[File Location]],"/",-1)</f>
        <v>Baby-Shower-Guessing-Game11.xlsx</v>
      </c>
    </row>
    <row r="40" spans="1:5" ht="75" x14ac:dyDescent="0.25">
      <c r="A40" t="s">
        <v>194</v>
      </c>
      <c r="B40" s="42" t="str">
        <f>HYPERLINK(Table1[[#This Row],[File Location]],Table1[[#This Row],[File Name]])</f>
        <v>Baby-Shower-Guessing-Game.zip</v>
      </c>
      <c r="C40" s="44" t="s">
        <v>195</v>
      </c>
      <c r="D40" t="s">
        <v>196</v>
      </c>
      <c r="E40" t="str">
        <f>_xlfn.TEXTAFTER(Table1[[#This Row],[File Location]],"/",-1)</f>
        <v>Baby-Shower-Guessing-Game.zip</v>
      </c>
    </row>
    <row r="41" spans="1:5" ht="300" x14ac:dyDescent="0.25">
      <c r="A41" t="s">
        <v>197</v>
      </c>
      <c r="B41" s="42" t="str">
        <f>HYPERLINK(Table1[[#This Row],[File Location]],Table1[[#This Row],[File Name]])</f>
        <v>Abel_Baby-Shower-Guessing-Game.xlsx</v>
      </c>
      <c r="C41" s="44" t="s">
        <v>198</v>
      </c>
      <c r="D41" t="s">
        <v>199</v>
      </c>
      <c r="E41" t="str">
        <f>_xlfn.TEXTAFTER(Table1[[#This Row],[File Location]],"/",-1)</f>
        <v>Abel_Baby-Shower-Guessing-Game.xlsx</v>
      </c>
    </row>
    <row r="42" spans="1:5" x14ac:dyDescent="0.25">
      <c r="A42" t="s">
        <v>200</v>
      </c>
      <c r="B42" s="42" t="str">
        <f>HYPERLINK(Table1[[#This Row],[File Location]],Table1[[#This Row],[File Name]])</f>
        <v>Baby-Shower-Guessing-Game-F.xlsx</v>
      </c>
      <c r="C42" s="44" t="s">
        <v>201</v>
      </c>
      <c r="D42" t="s">
        <v>202</v>
      </c>
      <c r="E42" t="str">
        <f>_xlfn.TEXTAFTER(Table1[[#This Row],[File Location]],"/",-1)</f>
        <v>Baby-Shower-Guessing-Game-F.xlsx</v>
      </c>
    </row>
    <row r="43" spans="1:5" ht="135" x14ac:dyDescent="0.25">
      <c r="A43" t="s">
        <v>203</v>
      </c>
      <c r="B43" s="42" t="str">
        <f>HYPERLINK(Table1[[#This Row],[File Location]],Table1[[#This Row],[File Name]])</f>
        <v>Baby-Shower-Guessing-Game12.xlsx</v>
      </c>
      <c r="C43" s="44" t="s">
        <v>204</v>
      </c>
      <c r="D43" t="s">
        <v>205</v>
      </c>
      <c r="E43" t="str">
        <f>_xlfn.TEXTAFTER(Table1[[#This Row],[File Location]],"/",-1)</f>
        <v>Baby-Shower-Guessing-Game12.xlsx</v>
      </c>
    </row>
    <row r="44" spans="1:5" ht="45" x14ac:dyDescent="0.25">
      <c r="A44" t="s">
        <v>206</v>
      </c>
      <c r="B44" s="42" t="str">
        <f>HYPERLINK(Table1[[#This Row],[File Location]],Table1[[#This Row],[File Name]])</f>
        <v>Baby-Shower-Guessing-Game-DP.xlsx</v>
      </c>
      <c r="C44" s="44" t="s">
        <v>207</v>
      </c>
      <c r="D44" t="s">
        <v>208</v>
      </c>
      <c r="E44" t="str">
        <f>_xlfn.TEXTAFTER(Table1[[#This Row],[File Location]],"/",-1)</f>
        <v>Baby-Shower-Guessing-Game-DP.xlsx</v>
      </c>
    </row>
    <row r="45" spans="1:5" ht="150" x14ac:dyDescent="0.25">
      <c r="A45" t="s">
        <v>206</v>
      </c>
      <c r="B45" s="42" t="str">
        <f>HYPERLINK(Table1[[#This Row],[File Location]],Table1[[#This Row],[File Name]])</f>
        <v>Excel-Campus-Baby-Shower-Guessing-Game.xlsx</v>
      </c>
      <c r="C45" s="44" t="s">
        <v>209</v>
      </c>
      <c r="D45" t="s">
        <v>210</v>
      </c>
      <c r="E45" t="str">
        <f>_xlfn.TEXTAFTER(Table1[[#This Row],[File Location]],"/",-1)</f>
        <v>Excel-Campus-Baby-Shower-Guessing-Game.xlsx</v>
      </c>
    </row>
    <row r="46" spans="1:5" x14ac:dyDescent="0.25">
      <c r="A46" t="s">
        <v>170</v>
      </c>
      <c r="B46" s="42" t="str">
        <f>HYPERLINK(Table1[[#This Row],[File Location]],Table1[[#This Row],[File Name]])</f>
        <v>Challenge.Brian-Canes.revised.xlsx</v>
      </c>
      <c r="C46" s="44" t="s">
        <v>211</v>
      </c>
      <c r="D46" t="s">
        <v>212</v>
      </c>
      <c r="E46" t="str">
        <f>_xlfn.TEXTAFTER(Table1[[#This Row],[File Location]],"/",-1)</f>
        <v>Challenge.Brian-Canes.revised.xlsx</v>
      </c>
    </row>
    <row r="47" spans="1:5" x14ac:dyDescent="0.25">
      <c r="A47" t="s">
        <v>213</v>
      </c>
      <c r="B47" s="42" t="str">
        <f>HYPERLINK(Table1[[#This Row],[File Location]],Table1[[#This Row],[File Name]])</f>
        <v>Baby-Shower-Guessing-Game.xlms.xlsx</v>
      </c>
      <c r="C47" s="44"/>
      <c r="D47" t="s">
        <v>214</v>
      </c>
      <c r="E47" t="str">
        <f>_xlfn.TEXTAFTER(Table1[[#This Row],[File Location]],"/",-1)</f>
        <v>Baby-Shower-Guessing-Game.xlms.xlsx</v>
      </c>
    </row>
    <row r="48" spans="1:5" ht="135" x14ac:dyDescent="0.25">
      <c r="A48" t="s">
        <v>215</v>
      </c>
      <c r="B48" s="42" t="str">
        <f>HYPERLINK(Table1[[#This Row],[File Location]],Table1[[#This Row],[File Name]])</f>
        <v>Baby-Shower-Guessing-Game13.xlsx</v>
      </c>
      <c r="C48" s="44" t="s">
        <v>216</v>
      </c>
      <c r="D48" t="s">
        <v>217</v>
      </c>
      <c r="E48" t="str">
        <f>_xlfn.TEXTAFTER(Table1[[#This Row],[File Location]],"/",-1)</f>
        <v>Baby-Shower-Guessing-Game13.xlsx</v>
      </c>
    </row>
    <row r="49" spans="1:5" ht="75" x14ac:dyDescent="0.25">
      <c r="A49" t="s">
        <v>104</v>
      </c>
      <c r="B49" s="42" t="str">
        <f>HYPERLINK(Table1[[#This Row],[File Location]],Table1[[#This Row],[File Name]])</f>
        <v>Baby-Shower-Guessing-Game14.xlsx</v>
      </c>
      <c r="C49" s="44" t="s">
        <v>218</v>
      </c>
      <c r="D49" t="s">
        <v>219</v>
      </c>
      <c r="E49" t="str">
        <f>_xlfn.TEXTAFTER(Table1[[#This Row],[File Location]],"/",-1)</f>
        <v>Baby-Shower-Guessing-Game14.xlsx</v>
      </c>
    </row>
    <row r="50" spans="1:5" ht="135" x14ac:dyDescent="0.25">
      <c r="A50" t="s">
        <v>220</v>
      </c>
      <c r="B50" s="42" t="str">
        <f>HYPERLINK(Table1[[#This Row],[File Location]],Table1[[#This Row],[File Name]])</f>
        <v>Baby-Shower-Guessing-Game_Results.xlsx</v>
      </c>
      <c r="C50" s="44" t="s">
        <v>221</v>
      </c>
      <c r="D50" t="s">
        <v>222</v>
      </c>
      <c r="E50" t="str">
        <f>_xlfn.TEXTAFTER(Table1[[#This Row],[File Location]],"/",-1)</f>
        <v>Baby-Shower-Guessing-Game_Results.xlsx</v>
      </c>
    </row>
    <row r="51" spans="1:5" ht="30" x14ac:dyDescent="0.25">
      <c r="A51" t="s">
        <v>223</v>
      </c>
      <c r="B51" s="42" t="str">
        <f>HYPERLINK(Table1[[#This Row],[File Location]],Table1[[#This Row],[File Name]])</f>
        <v>baby-challenge.xlsx</v>
      </c>
      <c r="C51" s="44" t="s">
        <v>224</v>
      </c>
      <c r="D51" t="s">
        <v>225</v>
      </c>
      <c r="E51" t="str">
        <f>_xlfn.TEXTAFTER(Table1[[#This Row],[File Location]],"/",-1)</f>
        <v>baby-challenge.xlsx</v>
      </c>
    </row>
    <row r="52" spans="1:5" ht="180" x14ac:dyDescent="0.25">
      <c r="A52" t="s">
        <v>226</v>
      </c>
      <c r="B52" s="42" t="str">
        <f>HYPERLINK(Table1[[#This Row],[File Location]],Table1[[#This Row],[File Name]])</f>
        <v>Baby-Shower-Guessing-Game1.zip</v>
      </c>
      <c r="C52" s="44" t="s">
        <v>227</v>
      </c>
      <c r="D52" t="s">
        <v>228</v>
      </c>
      <c r="E52" t="str">
        <f>_xlfn.TEXTAFTER(Table1[[#This Row],[File Location]],"/",-1)</f>
        <v>Baby-Shower-Guessing-Game1.zip</v>
      </c>
    </row>
    <row r="53" spans="1:5" ht="180" x14ac:dyDescent="0.25">
      <c r="A53" t="s">
        <v>229</v>
      </c>
      <c r="B53" s="42" t="str">
        <f>HYPERLINK(Table1[[#This Row],[File Location]],Table1[[#This Row],[File Name]])</f>
        <v>Baby-Shower-Guessing-Game15.xlsx</v>
      </c>
      <c r="C53" s="44" t="s">
        <v>230</v>
      </c>
      <c r="D53" t="s">
        <v>231</v>
      </c>
      <c r="E53" t="str">
        <f>_xlfn.TEXTAFTER(Table1[[#This Row],[File Location]],"/",-1)</f>
        <v>Baby-Shower-Guessing-Game15.xlsx</v>
      </c>
    </row>
    <row r="54" spans="1:5" x14ac:dyDescent="0.25">
      <c r="A54" t="s">
        <v>206</v>
      </c>
      <c r="B54" s="42" t="str">
        <f>HYPERLINK(Table1[[#This Row],[File Location]],Table1[[#This Row],[File Name]])</f>
        <v>Baby-Shower-Guessing-Game-David-Sigcho.xlsx</v>
      </c>
      <c r="C54" s="44"/>
      <c r="D54" t="s">
        <v>232</v>
      </c>
      <c r="E54" t="str">
        <f>_xlfn.TEXTAFTER(Table1[[#This Row],[File Location]],"/",-1)</f>
        <v>Baby-Shower-Guessing-Game-David-Sigcho.xlsx</v>
      </c>
    </row>
    <row r="55" spans="1:5" ht="180" x14ac:dyDescent="0.25">
      <c r="A55" t="s">
        <v>233</v>
      </c>
      <c r="B55" s="42" t="str">
        <f>HYPERLINK(Table1[[#This Row],[File Location]],Table1[[#This Row],[File Name]])</f>
        <v>Baby-Shower-Guessing-Game_Dustin.xlsx</v>
      </c>
      <c r="C55" s="44" t="s">
        <v>234</v>
      </c>
      <c r="D55" t="s">
        <v>235</v>
      </c>
      <c r="E55" t="str">
        <f>_xlfn.TEXTAFTER(Table1[[#This Row],[File Location]],"/",-1)</f>
        <v>Baby-Shower-Guessing-Game_Dustin.xlsx</v>
      </c>
    </row>
    <row r="56" spans="1:5" ht="30" x14ac:dyDescent="0.25">
      <c r="A56" t="s">
        <v>119</v>
      </c>
      <c r="B56" s="42" t="str">
        <f>HYPERLINK(Table1[[#This Row],[File Location]],Table1[[#This Row],[File Name]])</f>
        <v>SL-Baby-Shower-Guessing-Game1.xlsx</v>
      </c>
      <c r="C56" s="44" t="s">
        <v>236</v>
      </c>
      <c r="D56" t="s">
        <v>237</v>
      </c>
      <c r="E56" t="str">
        <f>_xlfn.TEXTAFTER(Table1[[#This Row],[File Location]],"/",-1)</f>
        <v>SL-Baby-Shower-Guessing-Game1.xlsx</v>
      </c>
    </row>
    <row r="57" spans="1:5" ht="75" x14ac:dyDescent="0.25">
      <c r="A57" t="s">
        <v>170</v>
      </c>
      <c r="B57" s="42" t="str">
        <f>HYPERLINK(Table1[[#This Row],[File Location]],Table1[[#This Row],[File Name]])</f>
        <v>Challenge.Brian-Canes.revised3.xlsx</v>
      </c>
      <c r="C57" s="44" t="s">
        <v>238</v>
      </c>
      <c r="D57" t="s">
        <v>239</v>
      </c>
      <c r="E57" t="str">
        <f>_xlfn.TEXTAFTER(Table1[[#This Row],[File Location]],"/",-1)</f>
        <v>Challenge.Brian-Canes.revised3.xlsx</v>
      </c>
    </row>
    <row r="58" spans="1:5" ht="195" x14ac:dyDescent="0.25">
      <c r="A58" t="s">
        <v>240</v>
      </c>
      <c r="B58" s="42" t="str">
        <f>HYPERLINK(Table1[[#This Row],[File Location]],Table1[[#This Row],[File Name]])</f>
        <v>Baby-Shower-Guessing-Game-SimonKerrAnswer.xlsx</v>
      </c>
      <c r="C58" s="44" t="s">
        <v>241</v>
      </c>
      <c r="D58" t="s">
        <v>242</v>
      </c>
      <c r="E58" t="str">
        <f>_xlfn.TEXTAFTER(Table1[[#This Row],[File Location]],"/",-1)</f>
        <v>Baby-Shower-Guessing-Game-SimonKerrAnswer.xlsx</v>
      </c>
    </row>
    <row r="59" spans="1:5" ht="270" x14ac:dyDescent="0.25">
      <c r="A59" t="s">
        <v>243</v>
      </c>
      <c r="B59" s="42" t="str">
        <f>HYPERLINK(Table1[[#This Row],[File Location]],Table1[[#This Row],[File Name]])</f>
        <v>Baby-Shower-Guessing-Game16.xlsx</v>
      </c>
      <c r="C59" s="44" t="s">
        <v>244</v>
      </c>
      <c r="D59" t="s">
        <v>245</v>
      </c>
      <c r="E59" t="str">
        <f>_xlfn.TEXTAFTER(Table1[[#This Row],[File Location]],"/",-1)</f>
        <v>Baby-Shower-Guessing-Game16.xlsx</v>
      </c>
    </row>
    <row r="60" spans="1:5" ht="75" x14ac:dyDescent="0.25">
      <c r="A60" t="s">
        <v>246</v>
      </c>
      <c r="B60" s="42" t="str">
        <f>HYPERLINK(Table1[[#This Row],[File Location]],Table1[[#This Row],[File Name]])</f>
        <v>Baby-Shower-Guessing-Game.xls1.xlsx</v>
      </c>
      <c r="C60" s="44" t="s">
        <v>247</v>
      </c>
      <c r="D60" t="s">
        <v>248</v>
      </c>
      <c r="E60" t="str">
        <f>_xlfn.TEXTAFTER(Table1[[#This Row],[File Location]],"/",-1)</f>
        <v>Baby-Shower-Guessing-Game.xls1.xlsx</v>
      </c>
    </row>
    <row r="61" spans="1:5" ht="75" x14ac:dyDescent="0.25">
      <c r="A61" t="s">
        <v>180</v>
      </c>
      <c r="B61" s="42" t="str">
        <f>HYPERLINK(Table1[[#This Row],[File Location]],Table1[[#This Row],[File Name]])</f>
        <v>Baby-Shower-Guessing-Game17.xlsx</v>
      </c>
      <c r="C61" s="44" t="s">
        <v>249</v>
      </c>
      <c r="D61" t="s">
        <v>250</v>
      </c>
      <c r="E61" t="str">
        <f>_xlfn.TEXTAFTER(Table1[[#This Row],[File Location]],"/",-1)</f>
        <v>Baby-Shower-Guessing-Game17.xlsx</v>
      </c>
    </row>
    <row r="62" spans="1:5" ht="135" x14ac:dyDescent="0.25">
      <c r="A62" t="s">
        <v>206</v>
      </c>
      <c r="B62" s="42" t="str">
        <f>HYPERLINK(Table1[[#This Row],[File Location]],Table1[[#This Row],[File Name]])</f>
        <v>Excel-Campus-Baby-Shower-Guessing-Game1.xlsx</v>
      </c>
      <c r="C62" s="44" t="s">
        <v>251</v>
      </c>
      <c r="D62" t="s">
        <v>252</v>
      </c>
      <c r="E62" t="str">
        <f>_xlfn.TEXTAFTER(Table1[[#This Row],[File Location]],"/",-1)</f>
        <v>Excel-Campus-Baby-Shower-Guessing-Game1.xlsx</v>
      </c>
    </row>
    <row r="63" spans="1:5" ht="409.5" x14ac:dyDescent="0.25">
      <c r="A63" t="s">
        <v>253</v>
      </c>
      <c r="B63" s="42" t="str">
        <f>HYPERLINK(Table1[[#This Row],[File Location]],Table1[[#This Row],[File Name]])</f>
        <v>Baby-Shower-Guessing-Game-vuk.xlsx</v>
      </c>
      <c r="C63" s="44" t="s">
        <v>254</v>
      </c>
      <c r="D63" t="s">
        <v>255</v>
      </c>
      <c r="E63" t="str">
        <f>_xlfn.TEXTAFTER(Table1[[#This Row],[File Location]],"/",-1)</f>
        <v>Baby-Shower-Guessing-Game-vuk.xlsx</v>
      </c>
    </row>
    <row r="64" spans="1:5" ht="210" x14ac:dyDescent="0.25">
      <c r="A64" t="s">
        <v>256</v>
      </c>
      <c r="B64" s="42" t="str">
        <f>HYPERLINK(Table1[[#This Row],[File Location]],Table1[[#This Row],[File Name]])</f>
        <v>Baby-Shower-Guessing-Game-DMH-Solution.xls.xlsx</v>
      </c>
      <c r="C64" s="44" t="s">
        <v>257</v>
      </c>
      <c r="D64" t="s">
        <v>258</v>
      </c>
      <c r="E64" t="str">
        <f>_xlfn.TEXTAFTER(Table1[[#This Row],[File Location]],"/",-1)</f>
        <v>Baby-Shower-Guessing-Game-DMH-Solution.xls.xlsx</v>
      </c>
    </row>
    <row r="65" spans="1:5" x14ac:dyDescent="0.25">
      <c r="A65" t="s">
        <v>259</v>
      </c>
      <c r="B65" s="42" t="str">
        <f>HYPERLINK(Table1[[#This Row],[File Location]],Table1[[#This Row],[File Name]])</f>
        <v>AKM-Baby-Shower-Guessing-Game.xlsx</v>
      </c>
      <c r="C65" s="44" t="s">
        <v>260</v>
      </c>
      <c r="D65" t="s">
        <v>261</v>
      </c>
      <c r="E65" t="str">
        <f>_xlfn.TEXTAFTER(Table1[[#This Row],[File Location]],"/",-1)</f>
        <v>AKM-Baby-Shower-Guessing-Game.xlsx</v>
      </c>
    </row>
    <row r="66" spans="1:5" ht="30" x14ac:dyDescent="0.25">
      <c r="A66" t="s">
        <v>262</v>
      </c>
      <c r="B66" s="42" t="str">
        <f>HYPERLINK(Table1[[#This Row],[File Location]],Table1[[#This Row],[File Name]])</f>
        <v>Baby-Shower-Guessing-Game2.zip</v>
      </c>
      <c r="C66" s="44" t="s">
        <v>263</v>
      </c>
      <c r="D66" t="s">
        <v>264</v>
      </c>
      <c r="E66" t="str">
        <f>_xlfn.TEXTAFTER(Table1[[#This Row],[File Location]],"/",-1)</f>
        <v>Baby-Shower-Guessing-Game2.zip</v>
      </c>
    </row>
    <row r="67" spans="1:5" ht="285" x14ac:dyDescent="0.25">
      <c r="A67" t="s">
        <v>155</v>
      </c>
      <c r="B67" s="42" t="str">
        <f>HYPERLINK(Table1[[#This Row],[File Location]],Table1[[#This Row],[File Name]])</f>
        <v>Baby-Shower-Guessing-Game_RSC.xlsx</v>
      </c>
      <c r="C67" s="44" t="s">
        <v>265</v>
      </c>
      <c r="D67" t="s">
        <v>266</v>
      </c>
      <c r="E67" t="str">
        <f>_xlfn.TEXTAFTER(Table1[[#This Row],[File Location]],"/",-1)</f>
        <v>Baby-Shower-Guessing-Game_RSC.xlsx</v>
      </c>
    </row>
    <row r="68" spans="1:5" ht="90" x14ac:dyDescent="0.25">
      <c r="A68" t="s">
        <v>267</v>
      </c>
      <c r="B68" s="42" t="str">
        <f>HYPERLINK(Table1[[#This Row],[File Location]],Table1[[#This Row],[File Name]])</f>
        <v>Baby-Shower-Guessing-Game-Edil-Poulina.xlsx</v>
      </c>
      <c r="C68" s="44" t="s">
        <v>268</v>
      </c>
      <c r="D68" t="s">
        <v>269</v>
      </c>
      <c r="E68" t="str">
        <f>_xlfn.TEXTAFTER(Table1[[#This Row],[File Location]],"/",-1)</f>
        <v>Baby-Shower-Guessing-Game-Edil-Poulina.xlsx</v>
      </c>
    </row>
    <row r="69" spans="1:5" ht="120" x14ac:dyDescent="0.25">
      <c r="A69" t="s">
        <v>270</v>
      </c>
      <c r="B69" s="42" t="str">
        <f>HYPERLINK(Table1[[#This Row],[File Location]],Table1[[#This Row],[File Name]])</f>
        <v>Baby-Shower-Guessing-Game18.xlsx</v>
      </c>
      <c r="C69" s="44" t="s">
        <v>271</v>
      </c>
      <c r="D69" t="s">
        <v>272</v>
      </c>
      <c r="E69" t="str">
        <f>_xlfn.TEXTAFTER(Table1[[#This Row],[File Location]],"/",-1)</f>
        <v>Baby-Shower-Guessing-Game18.xlsx</v>
      </c>
    </row>
    <row r="70" spans="1:5" ht="75" x14ac:dyDescent="0.25">
      <c r="A70" t="s">
        <v>273</v>
      </c>
      <c r="B70" s="42" t="str">
        <f>HYPERLINK(Table1[[#This Row],[File Location]],Table1[[#This Row],[File Name]])</f>
        <v>Baby-Shower-Guessing-Game-Graham-Bollinger.xlsx</v>
      </c>
      <c r="C70" s="44" t="s">
        <v>274</v>
      </c>
      <c r="D70" t="s">
        <v>275</v>
      </c>
      <c r="E70" t="str">
        <f>_xlfn.TEXTAFTER(Table1[[#This Row],[File Location]],"/",-1)</f>
        <v>Baby-Shower-Guessing-Game-Graham-Bollinger.xlsx</v>
      </c>
    </row>
    <row r="71" spans="1:5" x14ac:dyDescent="0.25">
      <c r="A71" t="s">
        <v>276</v>
      </c>
      <c r="B71" s="42" t="str">
        <f>HYPERLINK(Table1[[#This Row],[File Location]],Table1[[#This Row],[File Name]])</f>
        <v>Baby-Shower-Guessing-Game3.zip</v>
      </c>
      <c r="C71" s="44" t="s">
        <v>277</v>
      </c>
      <c r="D71" t="s">
        <v>278</v>
      </c>
      <c r="E71" t="str">
        <f>_xlfn.TEXTAFTER(Table1[[#This Row],[File Location]],"/",-1)</f>
        <v>Baby-Shower-Guessing-Game3.zip</v>
      </c>
    </row>
    <row r="72" spans="1:5" ht="45" x14ac:dyDescent="0.25">
      <c r="A72" t="s">
        <v>279</v>
      </c>
      <c r="B72" s="42" t="str">
        <f>HYPERLINK(Table1[[#This Row],[File Location]],Table1[[#This Row],[File Name]])</f>
        <v>Fawaz_Baby-Shower-Guessing-Game.xlsx</v>
      </c>
      <c r="C72" s="44" t="s">
        <v>280</v>
      </c>
      <c r="D72" t="s">
        <v>281</v>
      </c>
      <c r="E72" t="str">
        <f>_xlfn.TEXTAFTER(Table1[[#This Row],[File Location]],"/",-1)</f>
        <v>Fawaz_Baby-Shower-Guessing-Game.xlsx</v>
      </c>
    </row>
    <row r="73" spans="1:5" ht="270" x14ac:dyDescent="0.25">
      <c r="A73" t="s">
        <v>282</v>
      </c>
      <c r="B73" s="42" t="str">
        <f>HYPERLINK(Table1[[#This Row],[File Location]],Table1[[#This Row],[File Name]])</f>
        <v>Baby-Shower-Guessing-Game-JJM-220528.xls.xlsx</v>
      </c>
      <c r="C73" s="44" t="s">
        <v>283</v>
      </c>
      <c r="D73" t="s">
        <v>284</v>
      </c>
      <c r="E73" t="str">
        <f>_xlfn.TEXTAFTER(Table1[[#This Row],[File Location]],"/",-1)</f>
        <v>Baby-Shower-Guessing-Game-JJM-220528.xls.xlsx</v>
      </c>
    </row>
    <row r="74" spans="1:5" x14ac:dyDescent="0.25">
      <c r="A74" t="s">
        <v>285</v>
      </c>
      <c r="B74" s="42" t="str">
        <f>HYPERLINK(Table1[[#This Row],[File Location]],Table1[[#This Row],[File Name]])</f>
        <v>Baby-Shower-Guessing-Game-done.xlsx</v>
      </c>
      <c r="C74" s="44" t="s">
        <v>286</v>
      </c>
      <c r="D74" t="s">
        <v>287</v>
      </c>
      <c r="E74" t="str">
        <f>_xlfn.TEXTAFTER(Table1[[#This Row],[File Location]],"/",-1)</f>
        <v>Baby-Shower-Guessing-Game-done.xlsx</v>
      </c>
    </row>
    <row r="75" spans="1:5" ht="75" x14ac:dyDescent="0.25">
      <c r="A75" t="s">
        <v>288</v>
      </c>
      <c r="B75" s="42" t="str">
        <f>HYPERLINK(Table1[[#This Row],[File Location]],Table1[[#This Row],[File Name]])</f>
        <v>Baby-Shower-Guessing-Game-mychallenge.xlsx</v>
      </c>
      <c r="C75" s="44" t="s">
        <v>289</v>
      </c>
      <c r="D75" t="s">
        <v>290</v>
      </c>
      <c r="E75" t="str">
        <f>_xlfn.TEXTAFTER(Table1[[#This Row],[File Location]],"/",-1)</f>
        <v>Baby-Shower-Guessing-Game-mychallenge.xlsx</v>
      </c>
    </row>
    <row r="76" spans="1:5" ht="409.5" x14ac:dyDescent="0.25">
      <c r="A76" t="s">
        <v>291</v>
      </c>
      <c r="B76" s="42" t="str">
        <f>HYPERLINK(Table1[[#This Row],[File Location]],Table1[[#This Row],[File Name]])</f>
        <v>Baby-Shower-Guessing-Game-Matthias-Friedmann.xlsx</v>
      </c>
      <c r="C76" s="44" t="s">
        <v>292</v>
      </c>
      <c r="D76" t="s">
        <v>293</v>
      </c>
      <c r="E76" t="str">
        <f>_xlfn.TEXTAFTER(Table1[[#This Row],[File Location]],"/",-1)</f>
        <v>Baby-Shower-Guessing-Game-Matthias-Friedmann.xlsx</v>
      </c>
    </row>
    <row r="77" spans="1:5" ht="120" x14ac:dyDescent="0.25">
      <c r="A77" t="s">
        <v>294</v>
      </c>
      <c r="B77" s="42" t="str">
        <f>HYPERLINK(Table1[[#This Row],[File Location]],Table1[[#This Row],[File Name]])</f>
        <v>20220529-Baby-Shower-Guessing-Game-Cherian.xlsx</v>
      </c>
      <c r="C77" s="44" t="s">
        <v>295</v>
      </c>
      <c r="D77" t="s">
        <v>296</v>
      </c>
      <c r="E77" t="str">
        <f>_xlfn.TEXTAFTER(Table1[[#This Row],[File Location]],"/",-1)</f>
        <v>20220529-Baby-Shower-Guessing-Game-Cherian.xlsx</v>
      </c>
    </row>
    <row r="78" spans="1:5" x14ac:dyDescent="0.25">
      <c r="A78" t="s">
        <v>297</v>
      </c>
      <c r="B78" s="42" t="str">
        <f>HYPERLINK(Table1[[#This Row],[File Location]],Table1[[#This Row],[File Name]])</f>
        <v>802-Baby-Shower-Guessing-Game.xlsx</v>
      </c>
      <c r="C78" s="44" t="s">
        <v>298</v>
      </c>
      <c r="D78" t="s">
        <v>299</v>
      </c>
      <c r="E78" t="str">
        <f>_xlfn.TEXTAFTER(Table1[[#This Row],[File Location]],"/",-1)</f>
        <v>802-Baby-Shower-Guessing-Game.xlsx</v>
      </c>
    </row>
    <row r="79" spans="1:5" ht="45" x14ac:dyDescent="0.25">
      <c r="A79" t="s">
        <v>229</v>
      </c>
      <c r="B79" s="42" t="str">
        <f>HYPERLINK(Table1[[#This Row],[File Location]],Table1[[#This Row],[File Name]])</f>
        <v>Baby-Shower-Guessing-Game19.xlsx</v>
      </c>
      <c r="C79" s="44" t="s">
        <v>300</v>
      </c>
      <c r="D79" t="s">
        <v>301</v>
      </c>
      <c r="E79" t="str">
        <f>_xlfn.TEXTAFTER(Table1[[#This Row],[File Location]],"/",-1)</f>
        <v>Baby-Shower-Guessing-Game19.xlsx</v>
      </c>
    </row>
    <row r="80" spans="1:5" ht="105" x14ac:dyDescent="0.25">
      <c r="A80" t="s">
        <v>164</v>
      </c>
      <c r="B80" s="42" t="str">
        <f>HYPERLINK(Table1[[#This Row],[File Location]],Table1[[#This Row],[File Name]])</f>
        <v>1A_Baby-Shower-Guessing-Game.zip</v>
      </c>
      <c r="C80" s="44" t="s">
        <v>302</v>
      </c>
      <c r="D80" t="s">
        <v>303</v>
      </c>
      <c r="E80" t="str">
        <f>_xlfn.TEXTAFTER(Table1[[#This Row],[File Location]],"/",-1)</f>
        <v>1A_Baby-Shower-Guessing-Game.zip</v>
      </c>
    </row>
    <row r="81" spans="1:5" ht="30" x14ac:dyDescent="0.25">
      <c r="A81" t="s">
        <v>164</v>
      </c>
      <c r="B81" s="42" t="str">
        <f>HYPERLINK(Table1[[#This Row],[File Location]],Table1[[#This Row],[File Name]])</f>
        <v>1A_Baby-Shower-Guessing-Game-2.zip</v>
      </c>
      <c r="C81" s="44" t="s">
        <v>304</v>
      </c>
      <c r="D81" t="s">
        <v>305</v>
      </c>
      <c r="E81" t="str">
        <f>_xlfn.TEXTAFTER(Table1[[#This Row],[File Location]],"/",-1)</f>
        <v>1A_Baby-Shower-Guessing-Game-2.zip</v>
      </c>
    </row>
    <row r="82" spans="1:5" ht="90" x14ac:dyDescent="0.25">
      <c r="A82" t="s">
        <v>306</v>
      </c>
      <c r="B82" s="42" t="str">
        <f>HYPERLINK(Table1[[#This Row],[File Location]],Table1[[#This Row],[File Name]])</f>
        <v>Excelλambda-Guessing-Game.xlsx</v>
      </c>
      <c r="C82" s="44" t="s">
        <v>307</v>
      </c>
      <c r="D82" t="s">
        <v>308</v>
      </c>
      <c r="E82" t="str">
        <f>_xlfn.TEXTAFTER(Table1[[#This Row],[File Location]],"/",-1)</f>
        <v>Excelλambda-Guessing-Game.xlsx</v>
      </c>
    </row>
    <row r="83" spans="1:5" ht="30" x14ac:dyDescent="0.25">
      <c r="A83" t="s">
        <v>309</v>
      </c>
      <c r="B83" s="42" t="str">
        <f>HYPERLINK(Table1[[#This Row],[File Location]],Table1[[#This Row],[File Name]])</f>
        <v>Baby-Shower-Guessing-Game-BOTZONG.xlsx</v>
      </c>
      <c r="C83" s="44" t="s">
        <v>310</v>
      </c>
      <c r="D83" t="s">
        <v>311</v>
      </c>
      <c r="E83" t="str">
        <f>_xlfn.TEXTAFTER(Table1[[#This Row],[File Location]],"/",-1)</f>
        <v>Baby-Shower-Guessing-Game-BOTZONG.xlsx</v>
      </c>
    </row>
    <row r="84" spans="1:5" ht="90" x14ac:dyDescent="0.25">
      <c r="A84" t="s">
        <v>180</v>
      </c>
      <c r="B84" s="42" t="str">
        <f>HYPERLINK(Table1[[#This Row],[File Location]],Table1[[#This Row],[File Name]])</f>
        <v>Baby-Shower-Guessing-Game-PB.xlsx</v>
      </c>
      <c r="C84" s="44" t="s">
        <v>312</v>
      </c>
      <c r="D84" t="s">
        <v>313</v>
      </c>
      <c r="E84" t="str">
        <f>_xlfn.TEXTAFTER(Table1[[#This Row],[File Location]],"/",-1)</f>
        <v>Baby-Shower-Guessing-Game-PB.xlsx</v>
      </c>
    </row>
    <row r="85" spans="1:5" x14ac:dyDescent="0.25">
      <c r="A85" t="s">
        <v>314</v>
      </c>
      <c r="B85" s="42" t="str">
        <f>HYPERLINK(Table1[[#This Row],[File Location]],Table1[[#This Row],[File Name]])</f>
        <v>Baby-Shower-Guessing-Game20.xlsx</v>
      </c>
      <c r="C85" s="44" t="s">
        <v>315</v>
      </c>
      <c r="D85" t="s">
        <v>316</v>
      </c>
      <c r="E85" t="str">
        <f>_xlfn.TEXTAFTER(Table1[[#This Row],[File Location]],"/",-1)</f>
        <v>Baby-Shower-Guessing-Game20.xlsx</v>
      </c>
    </row>
    <row r="86" spans="1:5" x14ac:dyDescent="0.25">
      <c r="A86" t="s">
        <v>243</v>
      </c>
      <c r="B86" s="42" t="str">
        <f>HYPERLINK(Table1[[#This Row],[File Location]],Table1[[#This Row],[File Name]])</f>
        <v>Baby-Shower-Guessing-Game_msloan.xlsx</v>
      </c>
      <c r="C86" s="44" t="s">
        <v>317</v>
      </c>
      <c r="D86" t="s">
        <v>318</v>
      </c>
      <c r="E86" t="str">
        <f>_xlfn.TEXTAFTER(Table1[[#This Row],[File Location]],"/",-1)</f>
        <v>Baby-Shower-Guessing-Game_msloan.xlsx</v>
      </c>
    </row>
    <row r="87" spans="1:5" ht="120" x14ac:dyDescent="0.25">
      <c r="A87" t="s">
        <v>319</v>
      </c>
      <c r="B87" s="42" t="str">
        <f>HYPERLINK(Table1[[#This Row],[File Location]],Table1[[#This Row],[File Name]])</f>
        <v>Baby-Shower-Guessing-Game-TimD.xlsx</v>
      </c>
      <c r="C87" s="44" t="s">
        <v>320</v>
      </c>
      <c r="D87" t="s">
        <v>321</v>
      </c>
      <c r="E87" t="str">
        <f>_xlfn.TEXTAFTER(Table1[[#This Row],[File Location]],"/",-1)</f>
        <v>Baby-Shower-Guessing-Game-TimD.xlsx</v>
      </c>
    </row>
    <row r="88" spans="1:5" ht="210" x14ac:dyDescent="0.25">
      <c r="A88" t="s">
        <v>322</v>
      </c>
      <c r="B88" s="42" t="str">
        <f>HYPERLINK(Table1[[#This Row],[File Location]],Table1[[#This Row],[File Name]])</f>
        <v>Baby-Shower-Guessing-Game_Erik_Alink-30-May-2022.xlsx</v>
      </c>
      <c r="C88" s="44" t="s">
        <v>323</v>
      </c>
      <c r="D88" t="s">
        <v>324</v>
      </c>
      <c r="E88" t="str">
        <f>_xlfn.TEXTAFTER(Table1[[#This Row],[File Location]],"/",-1)</f>
        <v>Baby-Shower-Guessing-Game_Erik_Alink-30-May-2022.xlsx</v>
      </c>
    </row>
    <row r="89" spans="1:5" x14ac:dyDescent="0.25">
      <c r="A89" t="s">
        <v>325</v>
      </c>
      <c r="B89" s="42" t="str">
        <f>HYPERLINK(Table1[[#This Row],[File Location]],Table1[[#This Row],[File Name]])</f>
        <v>Baby-Shower-Guessing-Game.xls2.xlsx</v>
      </c>
      <c r="C89" s="44" t="s">
        <v>326</v>
      </c>
      <c r="D89" t="s">
        <v>327</v>
      </c>
      <c r="E89" t="str">
        <f>_xlfn.TEXTAFTER(Table1[[#This Row],[File Location]],"/",-1)</f>
        <v>Baby-Shower-Guessing-Game.xls2.xlsx</v>
      </c>
    </row>
    <row r="90" spans="1:5" ht="105" x14ac:dyDescent="0.25">
      <c r="A90" t="s">
        <v>328</v>
      </c>
      <c r="B90" s="42" t="str">
        <f>HYPERLINK(Table1[[#This Row],[File Location]],Table1[[#This Row],[File Name]])</f>
        <v>Baby-Shower-Guessing-Game.xls3.xlsx</v>
      </c>
      <c r="C90" s="44" t="s">
        <v>329</v>
      </c>
      <c r="D90" t="s">
        <v>330</v>
      </c>
      <c r="E90" t="str">
        <f>_xlfn.TEXTAFTER(Table1[[#This Row],[File Location]],"/",-1)</f>
        <v>Baby-Shower-Guessing-Game.xls3.xlsx</v>
      </c>
    </row>
    <row r="91" spans="1:5" ht="135" x14ac:dyDescent="0.25">
      <c r="A91" t="s">
        <v>331</v>
      </c>
      <c r="B91" s="42" t="str">
        <f>HYPERLINK(Table1[[#This Row],[File Location]],Table1[[#This Row],[File Name]])</f>
        <v>Baby-Shower-Guessing-Game-HELEN-WHITE.xlsx</v>
      </c>
      <c r="C91" s="44" t="s">
        <v>332</v>
      </c>
      <c r="D91" t="s">
        <v>333</v>
      </c>
      <c r="E91" t="str">
        <f>_xlfn.TEXTAFTER(Table1[[#This Row],[File Location]],"/",-1)</f>
        <v>Baby-Shower-Guessing-Game-HELEN-WHITE.xlsx</v>
      </c>
    </row>
    <row r="92" spans="1:5" x14ac:dyDescent="0.25">
      <c r="A92" t="s">
        <v>334</v>
      </c>
      <c r="B92" s="42" t="str">
        <f>HYPERLINK(Table1[[#This Row],[File Location]],Table1[[#This Row],[File Name]])</f>
        <v>A.-van-Assche-Baby-Shower-Game.zip</v>
      </c>
      <c r="C92" s="44" t="s">
        <v>335</v>
      </c>
      <c r="D92" t="s">
        <v>336</v>
      </c>
      <c r="E92" t="str">
        <f>_xlfn.TEXTAFTER(Table1[[#This Row],[File Location]],"/",-1)</f>
        <v>A.-van-Assche-Baby-Shower-Game.zip</v>
      </c>
    </row>
    <row r="93" spans="1:5" ht="90" x14ac:dyDescent="0.25">
      <c r="A93" t="s">
        <v>334</v>
      </c>
      <c r="B93" s="42" t="str">
        <f>HYPERLINK(Table1[[#This Row],[File Location]],Table1[[#This Row],[File Name]])</f>
        <v>A.-van-Assche-Baby-Shower-Game-2nd.zip</v>
      </c>
      <c r="C93" s="44" t="s">
        <v>337</v>
      </c>
      <c r="D93" t="s">
        <v>338</v>
      </c>
      <c r="E93" t="str">
        <f>_xlfn.TEXTAFTER(Table1[[#This Row],[File Location]],"/",-1)</f>
        <v>A.-van-Assche-Baby-Shower-Game-2nd.zip</v>
      </c>
    </row>
    <row r="94" spans="1:5" ht="270" x14ac:dyDescent="0.25">
      <c r="A94" t="s">
        <v>339</v>
      </c>
      <c r="B94" s="42" t="str">
        <f>HYPERLINK(Table1[[#This Row],[File Location]],Table1[[#This Row],[File Name]])</f>
        <v>Baby-Shower-Guessing-Game-Solution1-2.xlsx</v>
      </c>
      <c r="C94" s="44" t="s">
        <v>340</v>
      </c>
      <c r="D94" t="s">
        <v>341</v>
      </c>
      <c r="E94" t="str">
        <f>_xlfn.TEXTAFTER(Table1[[#This Row],[File Location]],"/",-1)</f>
        <v>Baby-Shower-Guessing-Game-Solution1-2.xlsx</v>
      </c>
    </row>
    <row r="95" spans="1:5" ht="120" x14ac:dyDescent="0.25">
      <c r="A95" t="s">
        <v>342</v>
      </c>
      <c r="B95" s="42" t="str">
        <f>HYPERLINK(Table1[[#This Row],[File Location]],Table1[[#This Row],[File Name]])</f>
        <v>20220530-Solution-Baby-Shower-Guessing-Game.xlsx</v>
      </c>
      <c r="C95" s="44" t="s">
        <v>343</v>
      </c>
      <c r="D95" t="s">
        <v>344</v>
      </c>
      <c r="E95" t="str">
        <f>_xlfn.TEXTAFTER(Table1[[#This Row],[File Location]],"/",-1)</f>
        <v>20220530-Solution-Baby-Shower-Guessing-Game.xlsx</v>
      </c>
    </row>
    <row r="96" spans="1:5" ht="120" x14ac:dyDescent="0.25">
      <c r="A96" t="s">
        <v>345</v>
      </c>
      <c r="B96" s="42" t="str">
        <f>HYPERLINK(Table1[[#This Row],[File Location]],Table1[[#This Row],[File Name]])</f>
        <v>Baby-Shower-Guessing-Game22.xlsx</v>
      </c>
      <c r="C96" s="44" t="s">
        <v>346</v>
      </c>
      <c r="D96" t="s">
        <v>347</v>
      </c>
      <c r="E96" t="str">
        <f>_xlfn.TEXTAFTER(Table1[[#This Row],[File Location]],"/",-1)</f>
        <v>Baby-Shower-Guessing-Game22.xlsx</v>
      </c>
    </row>
    <row r="97" spans="1:5" ht="135" x14ac:dyDescent="0.25">
      <c r="A97" t="s">
        <v>243</v>
      </c>
      <c r="B97" s="42" t="str">
        <f>HYPERLINK(Table1[[#This Row],[File Location]],Table1[[#This Row],[File Name]])</f>
        <v>Baby-Shower-Guessing-Game.xlsxFinal.xlsx</v>
      </c>
      <c r="C97" s="44" t="s">
        <v>348</v>
      </c>
      <c r="D97" t="s">
        <v>349</v>
      </c>
      <c r="E97" t="str">
        <f>_xlfn.TEXTAFTER(Table1[[#This Row],[File Location]],"/",-1)</f>
        <v>Baby-Shower-Guessing-Game.xlsxFinal.xlsx</v>
      </c>
    </row>
    <row r="98" spans="1:5" ht="210" x14ac:dyDescent="0.25">
      <c r="A98" t="s">
        <v>350</v>
      </c>
      <c r="B98" s="42" t="str">
        <f>HYPERLINK(Table1[[#This Row],[File Location]],Table1[[#This Row],[File Name]])</f>
        <v>Baby-Shower-Guessing-Game-CHALLENGE.xlsx</v>
      </c>
      <c r="C98" s="44" t="s">
        <v>351</v>
      </c>
      <c r="D98" t="s">
        <v>352</v>
      </c>
      <c r="E98" t="str">
        <f>_xlfn.TEXTAFTER(Table1[[#This Row],[File Location]],"/",-1)</f>
        <v>Baby-Shower-Guessing-Game-CHALLENGE.xlsx</v>
      </c>
    </row>
    <row r="99" spans="1:5" ht="240" x14ac:dyDescent="0.25">
      <c r="A99" t="s">
        <v>353</v>
      </c>
      <c r="B99" s="42" t="str">
        <f>HYPERLINK(Table1[[#This Row],[File Location]],Table1[[#This Row],[File Name]])</f>
        <v>Baby-Shower-Guessing-Game_Henrik.xlsx</v>
      </c>
      <c r="C99" s="44" t="s">
        <v>354</v>
      </c>
      <c r="D99" t="s">
        <v>355</v>
      </c>
      <c r="E99" t="str">
        <f>_xlfn.TEXTAFTER(Table1[[#This Row],[File Location]],"/",-1)</f>
        <v>Baby-Shower-Guessing-Game_Henrik.xlsx</v>
      </c>
    </row>
    <row r="100" spans="1:5" x14ac:dyDescent="0.25">
      <c r="A100" t="s">
        <v>356</v>
      </c>
      <c r="B100" s="42" t="str">
        <f>HYPERLINK(Table1[[#This Row],[File Location]],Table1[[#This Row],[File Name]])</f>
        <v>Baby-Shower-Guessing-Game.xlsx</v>
      </c>
      <c r="C100" s="44"/>
      <c r="D100" t="s">
        <v>357</v>
      </c>
      <c r="E100" t="str">
        <f>_xlfn.TEXTAFTER(Table1[[#This Row],[File Location]],"/",-1)</f>
        <v>Baby-Shower-Guessing-Game.xlsx</v>
      </c>
    </row>
    <row r="101" spans="1:5" ht="90" x14ac:dyDescent="0.25">
      <c r="A101" t="s">
        <v>358</v>
      </c>
      <c r="B101" s="42" t="str">
        <f>HYPERLINK(Table1[[#This Row],[File Location]],Table1[[#This Row],[File Name]])</f>
        <v>Baby-Shower-GuessingGame.xlsx</v>
      </c>
      <c r="C101" s="44" t="s">
        <v>359</v>
      </c>
      <c r="D101" t="s">
        <v>360</v>
      </c>
      <c r="E101" t="str">
        <f>_xlfn.TEXTAFTER(Table1[[#This Row],[File Location]],"/",-1)</f>
        <v>Baby-Shower-GuessingGame.xlsx</v>
      </c>
    </row>
    <row r="102" spans="1:5" x14ac:dyDescent="0.25">
      <c r="A102" t="s">
        <v>361</v>
      </c>
      <c r="B102" s="42" t="str">
        <f>HYPERLINK(Table1[[#This Row],[File Location]],Table1[[#This Row],[File Name]])</f>
        <v>Baby-Shower-Guessing-Game-Ronda-Hill.xlsx</v>
      </c>
      <c r="C102" s="44"/>
      <c r="D102" t="s">
        <v>362</v>
      </c>
      <c r="E102" t="str">
        <f>_xlfn.TEXTAFTER(Table1[[#This Row],[File Location]],"/",-1)</f>
        <v>Baby-Shower-Guessing-Game-Ronda-Hill.xlsx</v>
      </c>
    </row>
    <row r="103" spans="1:5" ht="90" x14ac:dyDescent="0.25">
      <c r="A103" t="s">
        <v>363</v>
      </c>
      <c r="B103" s="42" t="str">
        <f>HYPERLINK(Table1[[#This Row],[File Location]],Table1[[#This Row],[File Name]])</f>
        <v>Baby-Shower-Guessing-Game1.xlsx</v>
      </c>
      <c r="C103" s="44" t="s">
        <v>364</v>
      </c>
      <c r="D103" s="42" t="s">
        <v>365</v>
      </c>
      <c r="E103" t="str">
        <f>_xlfn.TEXTAFTER(Table1[[#This Row],[File Location]],"/",-1)</f>
        <v>Baby-Shower-Guessing-Game1.xlsx</v>
      </c>
    </row>
    <row r="104" spans="1:5" x14ac:dyDescent="0.25">
      <c r="A104" t="s">
        <v>366</v>
      </c>
      <c r="B104" s="42" t="str">
        <f>HYPERLINK(Table1[[#This Row],[File Location]],Table1[[#This Row],[File Name]])</f>
        <v>BabyShowerGuessingGame.xlsx</v>
      </c>
      <c r="C104" s="44" t="s">
        <v>367</v>
      </c>
      <c r="D104" t="s">
        <v>368</v>
      </c>
      <c r="E104" t="str">
        <f>_xlfn.TEXTAFTER(Table1[[#This Row],[File Location]],"/",-1)</f>
        <v>BabyShowerGuessingGame.xlsx</v>
      </c>
    </row>
    <row r="105" spans="1:5" ht="45" x14ac:dyDescent="0.25">
      <c r="A105" t="s">
        <v>369</v>
      </c>
      <c r="B105" s="42" t="str">
        <f>HYPERLINK(Table1[[#This Row],[File Location]],Table1[[#This Row],[File Name]])</f>
        <v>Baby-Shower-Guessing-Game-excel-campus.xlsx</v>
      </c>
      <c r="C105" s="44" t="s">
        <v>370</v>
      </c>
      <c r="D105" t="s">
        <v>371</v>
      </c>
      <c r="E105" t="str">
        <f>_xlfn.TEXTAFTER(Table1[[#This Row],[File Location]],"/",-1)</f>
        <v>Baby-Shower-Guessing-Game-excel-campus.xlsx</v>
      </c>
    </row>
    <row r="106" spans="1:5" x14ac:dyDescent="0.25">
      <c r="A106" t="s">
        <v>372</v>
      </c>
      <c r="B106" s="42" t="str">
        <f>HYPERLINK(Table1[[#This Row],[File Location]],Table1[[#This Row],[File Name]])</f>
        <v>Baby-Shower-Guessing-Game2.xlsx</v>
      </c>
      <c r="C106" s="44"/>
      <c r="D106" t="s">
        <v>373</v>
      </c>
      <c r="E106" t="str">
        <f>_xlfn.TEXTAFTER(Table1[[#This Row],[File Location]],"/",-1)</f>
        <v>Baby-Shower-Guessing-Game2.xlsx</v>
      </c>
    </row>
    <row r="107" spans="1:5" ht="225" x14ac:dyDescent="0.25">
      <c r="A107" t="s">
        <v>374</v>
      </c>
      <c r="B107" s="42" t="str">
        <f>HYPERLINK(Table1[[#This Row],[File Location]],Table1[[#This Row],[File Name]])</f>
        <v>Baby-Shower-Guessing-Game-JON-LEVER.xlsx</v>
      </c>
      <c r="C107" s="44" t="s">
        <v>375</v>
      </c>
      <c r="D107" t="s">
        <v>376</v>
      </c>
      <c r="E107" t="str">
        <f>_xlfn.TEXTAFTER(Table1[[#This Row],[File Location]],"/",-1)</f>
        <v>Baby-Shower-Guessing-Game-JON-LEVER.xlsx</v>
      </c>
    </row>
    <row r="108" spans="1:5" ht="60" x14ac:dyDescent="0.25">
      <c r="A108" t="s">
        <v>319</v>
      </c>
      <c r="B108" s="42" t="str">
        <f>HYPERLINK(Table1[[#This Row],[File Location]],Table1[[#This Row],[File Name]])</f>
        <v>TMilo-Baby-Shower-Guessing-Game.xlsx</v>
      </c>
      <c r="C108" s="44" t="s">
        <v>377</v>
      </c>
      <c r="D108" t="s">
        <v>378</v>
      </c>
      <c r="E108" t="str">
        <f>_xlfn.TEXTAFTER(Table1[[#This Row],[File Location]],"/",-1)</f>
        <v>TMilo-Baby-Shower-Guessing-Game.xlsx</v>
      </c>
    </row>
    <row r="109" spans="1:5" x14ac:dyDescent="0.25">
      <c r="A109" t="s">
        <v>379</v>
      </c>
      <c r="B109" s="42" t="str">
        <f>HYPERLINK(Table1[[#This Row],[File Location]],Table1[[#This Row],[File Name]])</f>
        <v>Baby-Shower-Guessing-Game3.xlsx</v>
      </c>
      <c r="C109" s="44" t="s">
        <v>380</v>
      </c>
      <c r="D109" t="s">
        <v>381</v>
      </c>
      <c r="E109" t="str">
        <f>_xlfn.TEXTAFTER(Table1[[#This Row],[File Location]],"/",-1)</f>
        <v>Baby-Shower-Guessing-Game3.xlsx</v>
      </c>
    </row>
    <row r="110" spans="1:5" x14ac:dyDescent="0.25">
      <c r="A110" t="s">
        <v>382</v>
      </c>
      <c r="B110" s="42" t="str">
        <f>HYPERLINK(Table1[[#This Row],[File Location]],Table1[[#This Row],[File Name]])</f>
        <v>Baby-Shower-Guessing-Game4.xlsx</v>
      </c>
      <c r="C110" s="44"/>
      <c r="D110" t="s">
        <v>383</v>
      </c>
      <c r="E110" t="str">
        <f>_xlfn.TEXTAFTER(Table1[[#This Row],[File Location]],"/",-1)</f>
        <v>Baby-Shower-Guessing-Game4.xlsx</v>
      </c>
    </row>
  </sheetData>
  <hyperlinks>
    <hyperlink ref="D103" r:id="rId1" xr:uid="{367E8E2E-36B5-4CF6-92F4-6EF60FFA68B5}"/>
  </hyperlinks>
  <pageMargins left="0.7" right="0.7" top="0.75" bottom="0.75" header="0.3" footer="0.3"/>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A7C2E-CE6B-442D-A439-DAE0D850E8B1}">
  <dimension ref="A1:B2"/>
  <sheetViews>
    <sheetView workbookViewId="0">
      <selection activeCell="A3" sqref="A3"/>
    </sheetView>
  </sheetViews>
  <sheetFormatPr defaultRowHeight="15" x14ac:dyDescent="0.25"/>
  <cols>
    <col min="2" max="2" width="56.42578125" bestFit="1" customWidth="1"/>
  </cols>
  <sheetData>
    <row r="1" spans="1:2" x14ac:dyDescent="0.25">
      <c r="A1" s="1" t="s">
        <v>384</v>
      </c>
      <c r="B1" t="s">
        <v>385</v>
      </c>
    </row>
    <row r="2" spans="1:2" x14ac:dyDescent="0.25">
      <c r="A2" s="1" t="s">
        <v>386</v>
      </c>
      <c r="B2" s="42" t="s">
        <v>387</v>
      </c>
    </row>
  </sheetData>
  <hyperlinks>
    <hyperlink ref="B2" r:id="rId1" display="https://www.excelcampus.com/functions/guessing-game-challenge/" xr:uid="{1B486011-01B2-40DF-AF98-467254BAC599}"/>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00C5C-7FB9-4E96-AAB1-93339718418E}">
  <sheetPr codeName="Sheet2"/>
  <dimension ref="A1:H30"/>
  <sheetViews>
    <sheetView workbookViewId="0">
      <selection activeCell="E3" sqref="E3"/>
    </sheetView>
  </sheetViews>
  <sheetFormatPr defaultRowHeight="15" x14ac:dyDescent="0.25"/>
  <cols>
    <col min="1" max="1" width="11.140625" customWidth="1"/>
    <col min="2" max="5" width="14.140625" customWidth="1"/>
    <col min="6" max="6" width="10.28515625" customWidth="1"/>
    <col min="8" max="8" width="10.42578125" bestFit="1" customWidth="1"/>
  </cols>
  <sheetData>
    <row r="1" spans="1:8" s="12" customFormat="1" ht="30.75" customHeight="1" x14ac:dyDescent="0.65">
      <c r="A1" s="13" t="s">
        <v>48</v>
      </c>
    </row>
    <row r="2" spans="1:8" ht="21" customHeight="1" x14ac:dyDescent="0.25"/>
    <row r="3" spans="1:8" x14ac:dyDescent="0.25">
      <c r="A3" s="8" t="s">
        <v>47</v>
      </c>
      <c r="B3" s="6">
        <v>44747</v>
      </c>
      <c r="C3" s="11">
        <v>0.8125</v>
      </c>
      <c r="D3" s="7" t="s">
        <v>50</v>
      </c>
      <c r="E3" s="23">
        <v>22</v>
      </c>
    </row>
    <row r="5" spans="1:8" x14ac:dyDescent="0.25">
      <c r="A5" s="5" t="s">
        <v>42</v>
      </c>
      <c r="B5" s="4" t="s">
        <v>43</v>
      </c>
      <c r="C5" s="4" t="s">
        <v>44</v>
      </c>
      <c r="D5" s="4" t="s">
        <v>45</v>
      </c>
      <c r="E5" s="4" t="s">
        <v>46</v>
      </c>
      <c r="F5" s="8" t="s">
        <v>56</v>
      </c>
      <c r="G5" s="8" t="s">
        <v>49</v>
      </c>
    </row>
    <row r="6" spans="1:8" x14ac:dyDescent="0.25">
      <c r="A6" t="s">
        <v>20</v>
      </c>
      <c r="B6" s="2">
        <v>44746</v>
      </c>
      <c r="C6" s="10">
        <v>0.13402777777777777</v>
      </c>
      <c r="D6" t="s">
        <v>0</v>
      </c>
      <c r="E6" s="24">
        <v>22</v>
      </c>
      <c r="F6">
        <f>48+34+45+100</f>
        <v>227</v>
      </c>
    </row>
    <row r="7" spans="1:8" x14ac:dyDescent="0.25">
      <c r="A7" t="s">
        <v>19</v>
      </c>
      <c r="B7" s="2">
        <v>44752</v>
      </c>
      <c r="C7" s="10">
        <v>0.48749999999999999</v>
      </c>
      <c r="D7" t="s">
        <v>0</v>
      </c>
      <c r="E7" s="24">
        <v>21.4</v>
      </c>
      <c r="H7" s="9"/>
    </row>
    <row r="8" spans="1:8" x14ac:dyDescent="0.25">
      <c r="A8" t="s">
        <v>21</v>
      </c>
      <c r="B8" s="2">
        <v>44752</v>
      </c>
      <c r="C8" s="10">
        <v>0.36249999999999999</v>
      </c>
      <c r="D8" t="s">
        <v>1</v>
      </c>
      <c r="E8" s="24">
        <v>21</v>
      </c>
    </row>
    <row r="9" spans="1:8" x14ac:dyDescent="0.25">
      <c r="A9" t="s">
        <v>22</v>
      </c>
      <c r="B9" s="2">
        <v>44743</v>
      </c>
      <c r="C9" s="10">
        <v>6.25E-2</v>
      </c>
      <c r="D9" t="s">
        <v>2</v>
      </c>
      <c r="E9" s="24">
        <v>23.5</v>
      </c>
    </row>
    <row r="10" spans="1:8" x14ac:dyDescent="0.25">
      <c r="A10" t="s">
        <v>23</v>
      </c>
      <c r="B10" s="2">
        <v>44745</v>
      </c>
      <c r="C10" s="10">
        <v>0.8125</v>
      </c>
      <c r="D10" t="s">
        <v>3</v>
      </c>
      <c r="E10" s="24">
        <v>22</v>
      </c>
    </row>
    <row r="11" spans="1:8" x14ac:dyDescent="0.25">
      <c r="A11" t="s">
        <v>24</v>
      </c>
      <c r="B11" s="2">
        <v>44745</v>
      </c>
      <c r="C11" s="10">
        <v>0.99652777777777779</v>
      </c>
      <c r="D11" t="s">
        <v>3</v>
      </c>
      <c r="E11" s="24">
        <v>23</v>
      </c>
    </row>
    <row r="12" spans="1:8" x14ac:dyDescent="0.25">
      <c r="A12" t="s">
        <v>25</v>
      </c>
      <c r="B12" s="2">
        <v>44746</v>
      </c>
      <c r="C12" s="10">
        <v>0.39583333333333331</v>
      </c>
      <c r="D12" t="s">
        <v>4</v>
      </c>
      <c r="E12" s="24">
        <v>18</v>
      </c>
    </row>
    <row r="13" spans="1:8" x14ac:dyDescent="0.25">
      <c r="A13" t="s">
        <v>26</v>
      </c>
      <c r="B13" s="2">
        <v>44746</v>
      </c>
      <c r="C13" s="10">
        <v>0.15069444444444444</v>
      </c>
      <c r="D13" t="s">
        <v>5</v>
      </c>
      <c r="E13" s="24">
        <v>21.75</v>
      </c>
    </row>
    <row r="14" spans="1:8" x14ac:dyDescent="0.25">
      <c r="A14" t="s">
        <v>27</v>
      </c>
      <c r="B14" s="2">
        <v>44747</v>
      </c>
      <c r="C14" s="10">
        <v>0.34722222222222227</v>
      </c>
      <c r="D14" t="s">
        <v>6</v>
      </c>
      <c r="E14" s="24">
        <v>22</v>
      </c>
    </row>
    <row r="15" spans="1:8" x14ac:dyDescent="0.25">
      <c r="A15" t="s">
        <v>28</v>
      </c>
      <c r="B15" s="2">
        <v>44747</v>
      </c>
      <c r="C15" s="10">
        <v>0.77430555555555547</v>
      </c>
      <c r="D15" t="s">
        <v>3</v>
      </c>
      <c r="E15" s="24">
        <v>22</v>
      </c>
    </row>
    <row r="16" spans="1:8" x14ac:dyDescent="0.25">
      <c r="A16" t="s">
        <v>29</v>
      </c>
      <c r="B16" s="2">
        <v>44760</v>
      </c>
      <c r="C16" s="10">
        <v>5.5555555555555552E-2</v>
      </c>
      <c r="D16" t="s">
        <v>7</v>
      </c>
      <c r="E16" s="24">
        <v>20</v>
      </c>
    </row>
    <row r="17" spans="1:5" x14ac:dyDescent="0.25">
      <c r="A17" t="s">
        <v>30</v>
      </c>
      <c r="B17" s="2">
        <v>44749</v>
      </c>
      <c r="C17" s="10">
        <v>0.25</v>
      </c>
      <c r="D17" t="s">
        <v>8</v>
      </c>
      <c r="E17" s="24">
        <v>23</v>
      </c>
    </row>
    <row r="18" spans="1:5" x14ac:dyDescent="0.25">
      <c r="A18" t="s">
        <v>31</v>
      </c>
      <c r="B18" s="2">
        <v>44746</v>
      </c>
      <c r="C18" s="10">
        <v>0.29444444444444445</v>
      </c>
      <c r="D18" t="s">
        <v>9</v>
      </c>
      <c r="E18" s="24">
        <v>21</v>
      </c>
    </row>
    <row r="19" spans="1:5" x14ac:dyDescent="0.25">
      <c r="A19" t="s">
        <v>32</v>
      </c>
      <c r="B19" s="2">
        <v>44751</v>
      </c>
      <c r="C19" s="10">
        <v>0.47916666666666669</v>
      </c>
      <c r="D19" t="s">
        <v>10</v>
      </c>
      <c r="E19" s="24">
        <v>23</v>
      </c>
    </row>
    <row r="20" spans="1:5" x14ac:dyDescent="0.25">
      <c r="A20" t="s">
        <v>33</v>
      </c>
      <c r="B20" s="2">
        <v>44752</v>
      </c>
      <c r="C20" s="10">
        <v>0.20833333333333334</v>
      </c>
      <c r="D20" t="s">
        <v>6</v>
      </c>
      <c r="E20" s="24">
        <v>22</v>
      </c>
    </row>
    <row r="21" spans="1:5" x14ac:dyDescent="0.25">
      <c r="A21" t="s">
        <v>34</v>
      </c>
      <c r="B21" s="2">
        <v>44754</v>
      </c>
      <c r="C21" s="10">
        <v>0.15763888888888888</v>
      </c>
      <c r="D21" t="s">
        <v>11</v>
      </c>
      <c r="E21" s="24">
        <v>22.5</v>
      </c>
    </row>
    <row r="22" spans="1:5" x14ac:dyDescent="0.25">
      <c r="A22" t="s">
        <v>35</v>
      </c>
      <c r="B22" s="2">
        <v>44747</v>
      </c>
      <c r="C22" s="10">
        <v>0.10416666666666667</v>
      </c>
      <c r="D22" t="s">
        <v>12</v>
      </c>
      <c r="E22" s="24">
        <v>22</v>
      </c>
    </row>
    <row r="23" spans="1:5" x14ac:dyDescent="0.25">
      <c r="A23" t="s">
        <v>36</v>
      </c>
      <c r="B23" s="2">
        <v>44752</v>
      </c>
      <c r="C23" s="10">
        <v>0.39583333333333331</v>
      </c>
      <c r="D23" t="s">
        <v>13</v>
      </c>
      <c r="E23" s="24">
        <v>22</v>
      </c>
    </row>
    <row r="24" spans="1:5" x14ac:dyDescent="0.25">
      <c r="A24" t="s">
        <v>37</v>
      </c>
      <c r="B24" s="2">
        <v>44760</v>
      </c>
      <c r="C24" s="10">
        <v>9.930555555555555E-2</v>
      </c>
      <c r="D24" t="s">
        <v>14</v>
      </c>
      <c r="E24" s="24">
        <v>21</v>
      </c>
    </row>
    <row r="25" spans="1:5" x14ac:dyDescent="0.25">
      <c r="A25" t="s">
        <v>38</v>
      </c>
      <c r="B25" s="2">
        <v>44745</v>
      </c>
      <c r="C25" s="10">
        <v>0.82847222222222217</v>
      </c>
      <c r="D25" t="s">
        <v>15</v>
      </c>
      <c r="E25" s="24">
        <v>33</v>
      </c>
    </row>
    <row r="26" spans="1:5" x14ac:dyDescent="0.25">
      <c r="A26" t="s">
        <v>39</v>
      </c>
      <c r="B26" s="2">
        <v>44745</v>
      </c>
      <c r="C26" s="10">
        <v>1.9444444444444445E-2</v>
      </c>
      <c r="D26" t="s">
        <v>16</v>
      </c>
      <c r="E26" s="24">
        <v>23</v>
      </c>
    </row>
    <row r="27" spans="1:5" x14ac:dyDescent="0.25">
      <c r="A27" t="s">
        <v>40</v>
      </c>
      <c r="B27" s="2">
        <v>44747</v>
      </c>
      <c r="C27" s="10">
        <v>0.45347222222222222</v>
      </c>
      <c r="D27" t="s">
        <v>17</v>
      </c>
      <c r="E27" s="24">
        <v>22</v>
      </c>
    </row>
    <row r="28" spans="1:5" x14ac:dyDescent="0.25">
      <c r="A28" t="s">
        <v>41</v>
      </c>
      <c r="B28" s="2">
        <v>44750</v>
      </c>
      <c r="C28" s="10">
        <v>0.86458333333333337</v>
      </c>
      <c r="D28" t="s">
        <v>18</v>
      </c>
      <c r="E28" s="24">
        <v>21</v>
      </c>
    </row>
    <row r="29" spans="1:5" x14ac:dyDescent="0.25">
      <c r="B29" s="2"/>
      <c r="C29" s="3"/>
    </row>
    <row r="30" spans="1:5" x14ac:dyDescent="0.25">
      <c r="B30" s="2"/>
      <c r="C30" s="3"/>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EE3B2-9165-46B4-99C2-888AB5183B60}">
  <dimension ref="A1"/>
  <sheetViews>
    <sheetView showGridLines="0" workbookViewId="0"/>
  </sheetViews>
  <sheetFormatPr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0DBA2-DB37-4CEA-8B2D-F4332EB3FAEB}">
  <sheetPr codeName="Sheet3"/>
  <dimension ref="A1:P30"/>
  <sheetViews>
    <sheetView workbookViewId="0">
      <selection activeCell="L6" sqref="L6"/>
    </sheetView>
  </sheetViews>
  <sheetFormatPr defaultRowHeight="15" x14ac:dyDescent="0.25"/>
  <cols>
    <col min="1" max="1" width="11.140625" customWidth="1"/>
    <col min="2" max="2" width="14.28515625" customWidth="1"/>
    <col min="3" max="3" width="14.5703125" customWidth="1"/>
    <col min="4" max="5" width="14.140625" customWidth="1"/>
    <col min="6" max="6" width="10.28515625" customWidth="1"/>
    <col min="7" max="7" width="9.85546875" customWidth="1"/>
    <col min="8" max="8" width="10.42578125" customWidth="1"/>
    <col min="9" max="9" width="15.28515625" customWidth="1"/>
    <col min="10" max="10" width="15.5703125" customWidth="1"/>
    <col min="11" max="11" width="10.7109375" customWidth="1"/>
    <col min="12" max="12" width="13.7109375" customWidth="1"/>
    <col min="13" max="13" width="10.42578125" customWidth="1"/>
    <col min="14" max="14" width="31" customWidth="1"/>
  </cols>
  <sheetData>
    <row r="1" spans="1:16" s="12" customFormat="1" ht="30.75" customHeight="1" x14ac:dyDescent="0.65">
      <c r="A1" s="13" t="s">
        <v>48</v>
      </c>
    </row>
    <row r="3" spans="1:16" x14ac:dyDescent="0.25">
      <c r="A3" s="8" t="s">
        <v>47</v>
      </c>
      <c r="B3" s="6">
        <v>44747</v>
      </c>
      <c r="C3" s="11">
        <v>0.8125</v>
      </c>
      <c r="D3" s="7" t="s">
        <v>388</v>
      </c>
      <c r="E3" s="23">
        <v>22</v>
      </c>
      <c r="N3" s="10"/>
    </row>
    <row r="4" spans="1:16" x14ac:dyDescent="0.25">
      <c r="D4">
        <v>10</v>
      </c>
      <c r="G4">
        <f>MAX(F6:F28)</f>
        <v>299</v>
      </c>
      <c r="I4" s="19" t="s">
        <v>67</v>
      </c>
      <c r="J4" s="20"/>
      <c r="K4" s="20"/>
      <c r="L4" s="20"/>
    </row>
    <row r="5" spans="1:16" x14ac:dyDescent="0.25">
      <c r="A5" s="5" t="s">
        <v>42</v>
      </c>
      <c r="B5" s="4" t="s">
        <v>43</v>
      </c>
      <c r="C5" s="4" t="s">
        <v>44</v>
      </c>
      <c r="D5" s="4" t="s">
        <v>45</v>
      </c>
      <c r="E5" s="4" t="s">
        <v>46</v>
      </c>
      <c r="F5" s="8" t="s">
        <v>56</v>
      </c>
      <c r="G5" s="8" t="s">
        <v>49</v>
      </c>
      <c r="H5" s="8" t="s">
        <v>57</v>
      </c>
      <c r="I5" s="18" t="s">
        <v>61</v>
      </c>
      <c r="J5" s="18" t="s">
        <v>62</v>
      </c>
      <c r="K5" s="18" t="s">
        <v>64</v>
      </c>
      <c r="L5" s="18" t="s">
        <v>63</v>
      </c>
      <c r="N5" s="14" t="s">
        <v>58</v>
      </c>
      <c r="O5" s="15"/>
      <c r="P5" s="15"/>
    </row>
    <row r="6" spans="1:16" x14ac:dyDescent="0.25">
      <c r="A6" t="s">
        <v>19</v>
      </c>
      <c r="B6" s="2">
        <v>44752</v>
      </c>
      <c r="C6" s="10">
        <v>0.48749999999999999</v>
      </c>
      <c r="D6" t="s">
        <v>0</v>
      </c>
      <c r="E6" s="24">
        <v>21.4</v>
      </c>
      <c r="F6">
        <f>SUM(I6:L6)</f>
        <v>175</v>
      </c>
      <c r="G6" t="str">
        <f>IF(F6=$G$4,"Winner","")</f>
        <v/>
      </c>
      <c r="H6" t="str">
        <f>IF(_xlfn.RANK.EQ(F6,$F$6:$F$28)&lt;=3,_xlfn.RANK.EQ(F6,$F$6:$F$28),"")</f>
        <v/>
      </c>
      <c r="I6">
        <f t="shared" ref="I6:I28" si="0">IF(B6=$B$3,100,50+ABS(B6-$B$3)*$O$10)</f>
        <v>40</v>
      </c>
      <c r="J6">
        <f t="shared" ref="J6:J28" si="1">IF(C6=C$3,100,50+ABS(HOUR(C6)-HOUR($C$3))*$O$11)</f>
        <v>42</v>
      </c>
      <c r="K6">
        <f>IF(D6=D$3,100,50+(ABS(LEFT(D6,SEARCH("lb",D6)-1)-$D$4)*$O$12))</f>
        <v>45</v>
      </c>
      <c r="L6">
        <f t="shared" ref="L6:L28" si="2">IF(E6=E$3,100,50+ABS(ROUNDDOWN(E6,0)-ROUNDDOWN(E$3,0))*$O$13)</f>
        <v>48</v>
      </c>
      <c r="N6" t="s">
        <v>59</v>
      </c>
      <c r="O6">
        <v>50</v>
      </c>
    </row>
    <row r="7" spans="1:16" x14ac:dyDescent="0.25">
      <c r="A7" t="s">
        <v>20</v>
      </c>
      <c r="B7" s="2">
        <v>44746</v>
      </c>
      <c r="C7" s="10">
        <v>0.13402777777777777</v>
      </c>
      <c r="D7" t="s">
        <v>0</v>
      </c>
      <c r="E7" s="24">
        <v>22</v>
      </c>
      <c r="F7">
        <f t="shared" ref="F7:F28" si="3">SUM(I7:L7)</f>
        <v>227</v>
      </c>
      <c r="G7" t="str">
        <f t="shared" ref="G7:G28" si="4">IF(F7=$G$4,"Winner","")</f>
        <v/>
      </c>
      <c r="H7" t="str">
        <f t="shared" ref="H7:H28" si="5">IF(_xlfn.RANK.EQ(F7,$F$6:$F$28)&lt;=3,_xlfn.RANK.EQ(F7,$F$6:$F$28),"")</f>
        <v/>
      </c>
      <c r="I7">
        <f t="shared" si="0"/>
        <v>48</v>
      </c>
      <c r="J7">
        <f t="shared" si="1"/>
        <v>34</v>
      </c>
      <c r="K7">
        <f t="shared" ref="K7:K28" si="6">IF(D7=D$3,100,50+(ABS(LEFT(D7,SEARCH("lb",D7)-1)-$D$4)*$O$12))</f>
        <v>45</v>
      </c>
      <c r="L7">
        <f t="shared" si="2"/>
        <v>100</v>
      </c>
      <c r="M7" s="9"/>
      <c r="N7" t="s">
        <v>60</v>
      </c>
      <c r="O7">
        <v>100</v>
      </c>
    </row>
    <row r="8" spans="1:16" x14ac:dyDescent="0.25">
      <c r="A8" t="s">
        <v>21</v>
      </c>
      <c r="B8" s="2">
        <v>44752</v>
      </c>
      <c r="C8" s="10">
        <v>0.36249999999999999</v>
      </c>
      <c r="D8" t="s">
        <v>1</v>
      </c>
      <c r="E8" s="24">
        <v>21</v>
      </c>
      <c r="F8">
        <f t="shared" si="3"/>
        <v>172</v>
      </c>
      <c r="G8" t="str">
        <f t="shared" si="4"/>
        <v/>
      </c>
      <c r="H8" t="str">
        <f t="shared" si="5"/>
        <v/>
      </c>
      <c r="I8">
        <f t="shared" si="0"/>
        <v>40</v>
      </c>
      <c r="J8">
        <f t="shared" si="1"/>
        <v>39</v>
      </c>
      <c r="K8">
        <f t="shared" si="6"/>
        <v>45</v>
      </c>
      <c r="L8">
        <f t="shared" si="2"/>
        <v>48</v>
      </c>
    </row>
    <row r="9" spans="1:16" x14ac:dyDescent="0.25">
      <c r="A9" t="s">
        <v>22</v>
      </c>
      <c r="B9" s="2">
        <v>44743</v>
      </c>
      <c r="C9" s="10">
        <v>6.25E-2</v>
      </c>
      <c r="D9" t="s">
        <v>2</v>
      </c>
      <c r="E9" s="24">
        <v>23.5</v>
      </c>
      <c r="F9">
        <f t="shared" si="3"/>
        <v>167</v>
      </c>
      <c r="G9" t="str">
        <f t="shared" si="4"/>
        <v/>
      </c>
      <c r="H9" t="str">
        <f t="shared" si="5"/>
        <v/>
      </c>
      <c r="I9">
        <f t="shared" si="0"/>
        <v>42</v>
      </c>
      <c r="J9">
        <f t="shared" si="1"/>
        <v>32</v>
      </c>
      <c r="K9">
        <f t="shared" si="6"/>
        <v>45</v>
      </c>
      <c r="L9">
        <f t="shared" si="2"/>
        <v>48</v>
      </c>
      <c r="N9" t="s">
        <v>55</v>
      </c>
    </row>
    <row r="10" spans="1:16" x14ac:dyDescent="0.25">
      <c r="A10" t="s">
        <v>23</v>
      </c>
      <c r="B10" s="2">
        <v>44745</v>
      </c>
      <c r="C10" s="10">
        <v>0.8125</v>
      </c>
      <c r="D10" t="s">
        <v>3</v>
      </c>
      <c r="E10" s="24">
        <v>22</v>
      </c>
      <c r="F10">
        <f t="shared" si="3"/>
        <v>296</v>
      </c>
      <c r="G10" t="str">
        <f t="shared" si="4"/>
        <v/>
      </c>
      <c r="H10">
        <f t="shared" si="5"/>
        <v>2</v>
      </c>
      <c r="I10">
        <f t="shared" si="0"/>
        <v>46</v>
      </c>
      <c r="J10">
        <f t="shared" si="1"/>
        <v>100</v>
      </c>
      <c r="K10">
        <f t="shared" si="6"/>
        <v>50</v>
      </c>
      <c r="L10">
        <f t="shared" si="2"/>
        <v>100</v>
      </c>
      <c r="N10" s="16" t="s">
        <v>43</v>
      </c>
      <c r="O10">
        <v>-2</v>
      </c>
      <c r="P10" t="s">
        <v>51</v>
      </c>
    </row>
    <row r="11" spans="1:16" x14ac:dyDescent="0.25">
      <c r="A11" t="s">
        <v>24</v>
      </c>
      <c r="B11" s="2">
        <v>44745</v>
      </c>
      <c r="C11" s="10">
        <v>0.99652777777777779</v>
      </c>
      <c r="D11" t="s">
        <v>3</v>
      </c>
      <c r="E11" s="24">
        <v>23</v>
      </c>
      <c r="F11">
        <f t="shared" si="3"/>
        <v>190</v>
      </c>
      <c r="G11" t="str">
        <f t="shared" si="4"/>
        <v/>
      </c>
      <c r="H11" t="str">
        <f t="shared" si="5"/>
        <v/>
      </c>
      <c r="I11">
        <f t="shared" si="0"/>
        <v>46</v>
      </c>
      <c r="J11">
        <f t="shared" si="1"/>
        <v>46</v>
      </c>
      <c r="K11">
        <f t="shared" si="6"/>
        <v>50</v>
      </c>
      <c r="L11">
        <f t="shared" si="2"/>
        <v>48</v>
      </c>
      <c r="N11" s="16" t="s">
        <v>44</v>
      </c>
      <c r="O11">
        <v>-1</v>
      </c>
      <c r="P11" t="s">
        <v>52</v>
      </c>
    </row>
    <row r="12" spans="1:16" x14ac:dyDescent="0.25">
      <c r="A12" t="s">
        <v>25</v>
      </c>
      <c r="B12" s="2">
        <v>44746</v>
      </c>
      <c r="C12" s="10">
        <v>0.39583333333333331</v>
      </c>
      <c r="D12" t="s">
        <v>4</v>
      </c>
      <c r="E12" s="24">
        <v>18</v>
      </c>
      <c r="F12">
        <f t="shared" si="3"/>
        <v>175</v>
      </c>
      <c r="G12" t="str">
        <f t="shared" si="4"/>
        <v/>
      </c>
      <c r="H12" t="str">
        <f t="shared" si="5"/>
        <v/>
      </c>
      <c r="I12">
        <f t="shared" si="0"/>
        <v>48</v>
      </c>
      <c r="J12">
        <f t="shared" si="1"/>
        <v>40</v>
      </c>
      <c r="K12">
        <f t="shared" si="6"/>
        <v>45</v>
      </c>
      <c r="L12">
        <f t="shared" si="2"/>
        <v>42</v>
      </c>
      <c r="N12" s="16" t="s">
        <v>45</v>
      </c>
      <c r="O12">
        <v>-5</v>
      </c>
      <c r="P12" t="s">
        <v>53</v>
      </c>
    </row>
    <row r="13" spans="1:16" x14ac:dyDescent="0.25">
      <c r="A13" t="s">
        <v>26</v>
      </c>
      <c r="B13" s="2">
        <v>44746</v>
      </c>
      <c r="C13" s="10">
        <v>0.15069444444444444</v>
      </c>
      <c r="D13" t="s">
        <v>5</v>
      </c>
      <c r="E13" s="24">
        <v>21.75</v>
      </c>
      <c r="F13">
        <f t="shared" si="3"/>
        <v>175</v>
      </c>
      <c r="G13" t="str">
        <f t="shared" si="4"/>
        <v/>
      </c>
      <c r="H13" t="str">
        <f t="shared" si="5"/>
        <v/>
      </c>
      <c r="I13">
        <f t="shared" si="0"/>
        <v>48</v>
      </c>
      <c r="J13">
        <f t="shared" si="1"/>
        <v>34</v>
      </c>
      <c r="K13">
        <f t="shared" si="6"/>
        <v>45</v>
      </c>
      <c r="L13">
        <f t="shared" si="2"/>
        <v>48</v>
      </c>
      <c r="N13" s="16" t="s">
        <v>46</v>
      </c>
      <c r="O13">
        <v>-2</v>
      </c>
      <c r="P13" t="s">
        <v>54</v>
      </c>
    </row>
    <row r="14" spans="1:16" x14ac:dyDescent="0.25">
      <c r="A14" t="s">
        <v>27</v>
      </c>
      <c r="B14" s="2">
        <v>44747</v>
      </c>
      <c r="C14" s="10">
        <v>0.34722222222222227</v>
      </c>
      <c r="D14" t="s">
        <v>6</v>
      </c>
      <c r="E14" s="24">
        <v>22</v>
      </c>
      <c r="F14">
        <f t="shared" si="3"/>
        <v>289</v>
      </c>
      <c r="G14" t="str">
        <f t="shared" si="4"/>
        <v/>
      </c>
      <c r="H14">
        <f t="shared" si="5"/>
        <v>3</v>
      </c>
      <c r="I14">
        <f t="shared" si="0"/>
        <v>100</v>
      </c>
      <c r="J14">
        <f t="shared" si="1"/>
        <v>39</v>
      </c>
      <c r="K14">
        <f t="shared" si="6"/>
        <v>50</v>
      </c>
      <c r="L14">
        <f t="shared" si="2"/>
        <v>100</v>
      </c>
    </row>
    <row r="15" spans="1:16" x14ac:dyDescent="0.25">
      <c r="A15" t="s">
        <v>28</v>
      </c>
      <c r="B15" s="2">
        <v>44747</v>
      </c>
      <c r="C15" s="10">
        <v>0.77430555555555547</v>
      </c>
      <c r="D15" t="s">
        <v>3</v>
      </c>
      <c r="E15" s="24">
        <v>22</v>
      </c>
      <c r="F15">
        <f t="shared" si="3"/>
        <v>299</v>
      </c>
      <c r="G15" t="str">
        <f t="shared" si="4"/>
        <v>Winner</v>
      </c>
      <c r="H15">
        <f t="shared" si="5"/>
        <v>1</v>
      </c>
      <c r="I15">
        <f t="shared" si="0"/>
        <v>100</v>
      </c>
      <c r="J15">
        <f t="shared" si="1"/>
        <v>49</v>
      </c>
      <c r="K15">
        <f t="shared" si="6"/>
        <v>50</v>
      </c>
      <c r="L15">
        <f t="shared" si="2"/>
        <v>100</v>
      </c>
    </row>
    <row r="16" spans="1:16" x14ac:dyDescent="0.25">
      <c r="A16" t="s">
        <v>29</v>
      </c>
      <c r="B16" s="2">
        <v>44760</v>
      </c>
      <c r="C16" s="10">
        <v>5.5555555555555552E-2</v>
      </c>
      <c r="D16" t="s">
        <v>7</v>
      </c>
      <c r="E16" s="24">
        <v>20</v>
      </c>
      <c r="F16">
        <f t="shared" si="3"/>
        <v>152</v>
      </c>
      <c r="G16" t="str">
        <f t="shared" si="4"/>
        <v/>
      </c>
      <c r="H16" t="str">
        <f t="shared" si="5"/>
        <v/>
      </c>
      <c r="I16">
        <f t="shared" si="0"/>
        <v>24</v>
      </c>
      <c r="J16">
        <f t="shared" si="1"/>
        <v>32</v>
      </c>
      <c r="K16">
        <f t="shared" si="6"/>
        <v>50</v>
      </c>
      <c r="L16">
        <f t="shared" si="2"/>
        <v>46</v>
      </c>
    </row>
    <row r="17" spans="1:12" x14ac:dyDescent="0.25">
      <c r="A17" t="s">
        <v>30</v>
      </c>
      <c r="B17" s="2">
        <v>44749</v>
      </c>
      <c r="C17" s="10">
        <v>0.25</v>
      </c>
      <c r="D17" t="s">
        <v>8</v>
      </c>
      <c r="E17" s="24">
        <v>23</v>
      </c>
      <c r="F17">
        <f t="shared" si="3"/>
        <v>176</v>
      </c>
      <c r="G17" t="str">
        <f t="shared" si="4"/>
        <v/>
      </c>
      <c r="H17" t="str">
        <f t="shared" si="5"/>
        <v/>
      </c>
      <c r="I17">
        <f t="shared" si="0"/>
        <v>46</v>
      </c>
      <c r="J17">
        <f t="shared" si="1"/>
        <v>37</v>
      </c>
      <c r="K17">
        <f t="shared" si="6"/>
        <v>45</v>
      </c>
      <c r="L17">
        <f t="shared" si="2"/>
        <v>48</v>
      </c>
    </row>
    <row r="18" spans="1:12" x14ac:dyDescent="0.25">
      <c r="A18" t="s">
        <v>31</v>
      </c>
      <c r="B18" s="2">
        <v>44746</v>
      </c>
      <c r="C18" s="10">
        <v>0.29444444444444445</v>
      </c>
      <c r="D18" t="s">
        <v>9</v>
      </c>
      <c r="E18" s="24">
        <v>21</v>
      </c>
      <c r="F18">
        <f t="shared" si="3"/>
        <v>184</v>
      </c>
      <c r="G18" t="str">
        <f t="shared" si="4"/>
        <v/>
      </c>
      <c r="H18" t="str">
        <f t="shared" si="5"/>
        <v/>
      </c>
      <c r="I18">
        <f t="shared" si="0"/>
        <v>48</v>
      </c>
      <c r="J18">
        <f t="shared" si="1"/>
        <v>38</v>
      </c>
      <c r="K18">
        <f t="shared" si="6"/>
        <v>50</v>
      </c>
      <c r="L18">
        <f t="shared" si="2"/>
        <v>48</v>
      </c>
    </row>
    <row r="19" spans="1:12" x14ac:dyDescent="0.25">
      <c r="A19" t="s">
        <v>32</v>
      </c>
      <c r="B19" s="2">
        <v>44751</v>
      </c>
      <c r="C19" s="10">
        <v>0.47916666666666669</v>
      </c>
      <c r="D19" t="s">
        <v>10</v>
      </c>
      <c r="E19" s="24">
        <v>23</v>
      </c>
      <c r="F19">
        <f t="shared" si="3"/>
        <v>172</v>
      </c>
      <c r="G19" t="str">
        <f t="shared" si="4"/>
        <v/>
      </c>
      <c r="H19" t="str">
        <f t="shared" si="5"/>
        <v/>
      </c>
      <c r="I19">
        <f t="shared" si="0"/>
        <v>42</v>
      </c>
      <c r="J19">
        <f t="shared" si="1"/>
        <v>42</v>
      </c>
      <c r="K19">
        <f t="shared" si="6"/>
        <v>40</v>
      </c>
      <c r="L19">
        <f t="shared" si="2"/>
        <v>48</v>
      </c>
    </row>
    <row r="20" spans="1:12" x14ac:dyDescent="0.25">
      <c r="A20" t="s">
        <v>33</v>
      </c>
      <c r="B20" s="2">
        <v>44752</v>
      </c>
      <c r="C20" s="10">
        <v>0.20833333333333334</v>
      </c>
      <c r="D20" t="s">
        <v>6</v>
      </c>
      <c r="E20" s="24">
        <v>22</v>
      </c>
      <c r="F20">
        <f t="shared" si="3"/>
        <v>226</v>
      </c>
      <c r="G20" t="str">
        <f t="shared" si="4"/>
        <v/>
      </c>
      <c r="H20" t="str">
        <f t="shared" si="5"/>
        <v/>
      </c>
      <c r="I20">
        <f t="shared" si="0"/>
        <v>40</v>
      </c>
      <c r="J20">
        <f t="shared" si="1"/>
        <v>36</v>
      </c>
      <c r="K20">
        <f t="shared" si="6"/>
        <v>50</v>
      </c>
      <c r="L20">
        <f t="shared" si="2"/>
        <v>100</v>
      </c>
    </row>
    <row r="21" spans="1:12" x14ac:dyDescent="0.25">
      <c r="A21" t="s">
        <v>34</v>
      </c>
      <c r="B21" s="2">
        <v>44754</v>
      </c>
      <c r="C21" s="10">
        <v>0.15763888888888888</v>
      </c>
      <c r="D21" t="s">
        <v>11</v>
      </c>
      <c r="E21" s="24">
        <v>22.5</v>
      </c>
      <c r="F21">
        <f t="shared" si="3"/>
        <v>165</v>
      </c>
      <c r="G21" t="str">
        <f t="shared" si="4"/>
        <v/>
      </c>
      <c r="H21" t="str">
        <f t="shared" si="5"/>
        <v/>
      </c>
      <c r="I21">
        <f t="shared" si="0"/>
        <v>36</v>
      </c>
      <c r="J21">
        <f t="shared" si="1"/>
        <v>34</v>
      </c>
      <c r="K21">
        <f t="shared" si="6"/>
        <v>45</v>
      </c>
      <c r="L21">
        <f t="shared" si="2"/>
        <v>50</v>
      </c>
    </row>
    <row r="22" spans="1:12" x14ac:dyDescent="0.25">
      <c r="A22" t="s">
        <v>35</v>
      </c>
      <c r="B22" s="2">
        <v>44747</v>
      </c>
      <c r="C22" s="10">
        <v>0.10416666666666667</v>
      </c>
      <c r="D22" t="s">
        <v>12</v>
      </c>
      <c r="E22" s="24">
        <v>22</v>
      </c>
      <c r="F22">
        <f t="shared" si="3"/>
        <v>278</v>
      </c>
      <c r="G22" t="str">
        <f t="shared" si="4"/>
        <v/>
      </c>
      <c r="H22" t="str">
        <f t="shared" si="5"/>
        <v/>
      </c>
      <c r="I22">
        <f t="shared" si="0"/>
        <v>100</v>
      </c>
      <c r="J22">
        <f t="shared" si="1"/>
        <v>33</v>
      </c>
      <c r="K22">
        <f t="shared" si="6"/>
        <v>45</v>
      </c>
      <c r="L22">
        <f t="shared" si="2"/>
        <v>100</v>
      </c>
    </row>
    <row r="23" spans="1:12" x14ac:dyDescent="0.25">
      <c r="A23" t="s">
        <v>36</v>
      </c>
      <c r="B23" s="2">
        <v>44752</v>
      </c>
      <c r="C23" s="10">
        <v>0.39583333333333331</v>
      </c>
      <c r="D23" t="s">
        <v>13</v>
      </c>
      <c r="E23" s="24">
        <v>22</v>
      </c>
      <c r="F23">
        <f t="shared" si="3"/>
        <v>230</v>
      </c>
      <c r="G23" t="str">
        <f t="shared" si="4"/>
        <v/>
      </c>
      <c r="H23" t="str">
        <f t="shared" si="5"/>
        <v/>
      </c>
      <c r="I23">
        <f t="shared" si="0"/>
        <v>40</v>
      </c>
      <c r="J23">
        <f t="shared" si="1"/>
        <v>40</v>
      </c>
      <c r="K23">
        <f t="shared" si="6"/>
        <v>50</v>
      </c>
      <c r="L23">
        <f t="shared" si="2"/>
        <v>100</v>
      </c>
    </row>
    <row r="24" spans="1:12" x14ac:dyDescent="0.25">
      <c r="A24" t="s">
        <v>37</v>
      </c>
      <c r="B24" s="2">
        <v>44760</v>
      </c>
      <c r="C24" s="10">
        <v>9.930555555555555E-2</v>
      </c>
      <c r="D24" t="s">
        <v>14</v>
      </c>
      <c r="E24" s="24">
        <v>21</v>
      </c>
      <c r="F24">
        <f t="shared" si="3"/>
        <v>150</v>
      </c>
      <c r="G24" t="str">
        <f t="shared" si="4"/>
        <v/>
      </c>
      <c r="H24" t="str">
        <f t="shared" si="5"/>
        <v/>
      </c>
      <c r="I24">
        <f t="shared" si="0"/>
        <v>24</v>
      </c>
      <c r="J24">
        <f t="shared" si="1"/>
        <v>33</v>
      </c>
      <c r="K24">
        <f t="shared" si="6"/>
        <v>45</v>
      </c>
      <c r="L24">
        <f t="shared" si="2"/>
        <v>48</v>
      </c>
    </row>
    <row r="25" spans="1:12" x14ac:dyDescent="0.25">
      <c r="A25" t="s">
        <v>38</v>
      </c>
      <c r="B25" s="2">
        <v>44745</v>
      </c>
      <c r="C25" s="10">
        <v>0.82847222222222217</v>
      </c>
      <c r="D25" t="s">
        <v>15</v>
      </c>
      <c r="E25" s="24">
        <v>33</v>
      </c>
      <c r="F25">
        <f t="shared" si="3"/>
        <v>154</v>
      </c>
      <c r="G25" t="str">
        <f t="shared" si="4"/>
        <v/>
      </c>
      <c r="H25" t="str">
        <f t="shared" si="5"/>
        <v/>
      </c>
      <c r="I25">
        <f t="shared" si="0"/>
        <v>46</v>
      </c>
      <c r="J25">
        <f t="shared" si="1"/>
        <v>50</v>
      </c>
      <c r="K25">
        <f t="shared" si="6"/>
        <v>30</v>
      </c>
      <c r="L25">
        <f t="shared" si="2"/>
        <v>28</v>
      </c>
    </row>
    <row r="26" spans="1:12" x14ac:dyDescent="0.25">
      <c r="A26" t="s">
        <v>39</v>
      </c>
      <c r="B26" s="2">
        <v>44745</v>
      </c>
      <c r="C26" s="10">
        <v>1.9444444444444445E-2</v>
      </c>
      <c r="D26" t="s">
        <v>16</v>
      </c>
      <c r="E26" s="24">
        <v>23</v>
      </c>
      <c r="F26">
        <f t="shared" si="3"/>
        <v>165</v>
      </c>
      <c r="G26" t="str">
        <f t="shared" si="4"/>
        <v/>
      </c>
      <c r="H26" t="str">
        <f t="shared" si="5"/>
        <v/>
      </c>
      <c r="I26">
        <f t="shared" si="0"/>
        <v>46</v>
      </c>
      <c r="J26">
        <f t="shared" si="1"/>
        <v>31</v>
      </c>
      <c r="K26">
        <f t="shared" si="6"/>
        <v>40</v>
      </c>
      <c r="L26">
        <f t="shared" si="2"/>
        <v>48</v>
      </c>
    </row>
    <row r="27" spans="1:12" x14ac:dyDescent="0.25">
      <c r="A27" t="s">
        <v>40</v>
      </c>
      <c r="B27" s="2">
        <v>44747</v>
      </c>
      <c r="C27" s="10">
        <v>0.45347222222222222</v>
      </c>
      <c r="D27" t="s">
        <v>17</v>
      </c>
      <c r="E27" s="24">
        <v>22</v>
      </c>
      <c r="F27">
        <f t="shared" si="3"/>
        <v>281</v>
      </c>
      <c r="G27" t="str">
        <f t="shared" si="4"/>
        <v/>
      </c>
      <c r="H27" t="str">
        <f t="shared" si="5"/>
        <v/>
      </c>
      <c r="I27">
        <f t="shared" si="0"/>
        <v>100</v>
      </c>
      <c r="J27">
        <f t="shared" si="1"/>
        <v>41</v>
      </c>
      <c r="K27">
        <f t="shared" si="6"/>
        <v>40</v>
      </c>
      <c r="L27">
        <f t="shared" si="2"/>
        <v>100</v>
      </c>
    </row>
    <row r="28" spans="1:12" x14ac:dyDescent="0.25">
      <c r="A28" t="s">
        <v>41</v>
      </c>
      <c r="B28" s="2">
        <v>44750</v>
      </c>
      <c r="C28" s="10">
        <v>0.86458333333333337</v>
      </c>
      <c r="D28" t="s">
        <v>18</v>
      </c>
      <c r="E28" s="24">
        <v>21</v>
      </c>
      <c r="F28">
        <f t="shared" si="3"/>
        <v>186</v>
      </c>
      <c r="G28" t="str">
        <f t="shared" si="4"/>
        <v/>
      </c>
      <c r="H28" t="str">
        <f t="shared" si="5"/>
        <v/>
      </c>
      <c r="I28">
        <f t="shared" si="0"/>
        <v>44</v>
      </c>
      <c r="J28">
        <f t="shared" si="1"/>
        <v>49</v>
      </c>
      <c r="K28">
        <f t="shared" si="6"/>
        <v>45</v>
      </c>
      <c r="L28">
        <f t="shared" si="2"/>
        <v>48</v>
      </c>
    </row>
    <row r="29" spans="1:12" x14ac:dyDescent="0.25">
      <c r="B29" s="2"/>
      <c r="C29" s="3"/>
    </row>
    <row r="30" spans="1:12" x14ac:dyDescent="0.25">
      <c r="B30" s="2"/>
      <c r="C30" s="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D111B-FD01-418B-AE5E-520AA3B5C7BA}">
  <sheetPr codeName="Sheet4"/>
  <dimension ref="A1:Q30"/>
  <sheetViews>
    <sheetView workbookViewId="0">
      <selection activeCell="I6" sqref="I6"/>
    </sheetView>
  </sheetViews>
  <sheetFormatPr defaultRowHeight="15" outlineLevelCol="1" x14ac:dyDescent="0.25"/>
  <cols>
    <col min="1" max="1" width="11.140625" customWidth="1"/>
    <col min="2" max="2" width="14.28515625" customWidth="1"/>
    <col min="3" max="3" width="14.5703125" hidden="1" customWidth="1" outlineLevel="1"/>
    <col min="4" max="5" width="14.140625" hidden="1" customWidth="1" outlineLevel="1"/>
    <col min="6" max="6" width="10.28515625" hidden="1" customWidth="1" outlineLevel="1"/>
    <col min="7" max="7" width="9.85546875" hidden="1" customWidth="1" outlineLevel="1"/>
    <col min="8" max="8" width="8.7109375" bestFit="1" customWidth="1" collapsed="1"/>
    <col min="9" max="9" width="12.42578125" bestFit="1" customWidth="1"/>
    <col min="10" max="10" width="10.140625" bestFit="1" customWidth="1"/>
    <col min="11" max="11" width="14" bestFit="1" customWidth="1"/>
    <col min="12" max="12" width="11.140625" bestFit="1" customWidth="1"/>
    <col min="15" max="15" width="31.28515625" customWidth="1"/>
    <col min="17" max="17" width="6.28515625" customWidth="1"/>
  </cols>
  <sheetData>
    <row r="1" spans="1:17" s="12" customFormat="1" ht="30.75" customHeight="1" x14ac:dyDescent="0.65">
      <c r="A1" s="13" t="s">
        <v>48</v>
      </c>
    </row>
    <row r="2" spans="1:17" ht="21" customHeight="1" x14ac:dyDescent="0.25"/>
    <row r="3" spans="1:17" x14ac:dyDescent="0.25">
      <c r="A3" s="8" t="s">
        <v>47</v>
      </c>
      <c r="B3" s="6">
        <v>44747</v>
      </c>
      <c r="C3" s="11">
        <v>0.8125</v>
      </c>
      <c r="D3" s="7" t="s">
        <v>50</v>
      </c>
      <c r="E3" s="23">
        <v>22</v>
      </c>
    </row>
    <row r="5" spans="1:17" x14ac:dyDescent="0.25">
      <c r="A5" s="5" t="s">
        <v>42</v>
      </c>
      <c r="B5" s="4" t="s">
        <v>43</v>
      </c>
      <c r="C5" s="4" t="s">
        <v>44</v>
      </c>
      <c r="D5" s="4" t="s">
        <v>45</v>
      </c>
      <c r="E5" s="4" t="s">
        <v>46</v>
      </c>
      <c r="F5" s="8" t="s">
        <v>56</v>
      </c>
      <c r="G5" s="8" t="s">
        <v>49</v>
      </c>
      <c r="H5" s="19" t="s">
        <v>72</v>
      </c>
      <c r="I5" s="19" t="s">
        <v>73</v>
      </c>
      <c r="J5" s="19" t="s">
        <v>68</v>
      </c>
      <c r="K5" s="19" t="s">
        <v>69</v>
      </c>
      <c r="L5" s="19" t="s">
        <v>70</v>
      </c>
      <c r="O5" s="14" t="s">
        <v>58</v>
      </c>
      <c r="P5" s="15"/>
      <c r="Q5" s="15"/>
    </row>
    <row r="6" spans="1:17" x14ac:dyDescent="0.25">
      <c r="A6" t="s">
        <v>20</v>
      </c>
      <c r="B6" s="2">
        <v>44746</v>
      </c>
      <c r="C6" s="21">
        <v>0.13402777777777777</v>
      </c>
      <c r="D6" s="22" t="s">
        <v>0</v>
      </c>
      <c r="E6" s="25">
        <v>22</v>
      </c>
      <c r="F6">
        <f>48+34+45+100</f>
        <v>227</v>
      </c>
      <c r="H6">
        <f t="shared" ref="H6:H28" si="0">B6-$B$3</f>
        <v>-1</v>
      </c>
      <c r="I6">
        <f t="shared" ref="I6:I28" si="1">ABS(H6)</f>
        <v>1</v>
      </c>
      <c r="J6">
        <f t="shared" ref="J6:J28" si="2">I6*$P$10</f>
        <v>-2</v>
      </c>
      <c r="K6">
        <f t="shared" ref="K6:K28" si="3">IF(B6=$B$3,$P$7,$P$6)</f>
        <v>50</v>
      </c>
      <c r="L6">
        <f>K6+J6</f>
        <v>48</v>
      </c>
      <c r="O6" t="s">
        <v>59</v>
      </c>
      <c r="P6">
        <v>50</v>
      </c>
    </row>
    <row r="7" spans="1:17" x14ac:dyDescent="0.25">
      <c r="A7" t="s">
        <v>19</v>
      </c>
      <c r="B7" s="2">
        <v>44752</v>
      </c>
      <c r="C7" s="21">
        <v>0.48749999999999999</v>
      </c>
      <c r="D7" s="22" t="s">
        <v>0</v>
      </c>
      <c r="E7" s="25">
        <v>21.4</v>
      </c>
      <c r="H7">
        <f t="shared" si="0"/>
        <v>5</v>
      </c>
      <c r="I7">
        <f t="shared" si="1"/>
        <v>5</v>
      </c>
      <c r="J7">
        <f t="shared" si="2"/>
        <v>-10</v>
      </c>
      <c r="K7">
        <f t="shared" si="3"/>
        <v>50</v>
      </c>
      <c r="L7">
        <f t="shared" ref="L7:L28" si="4">K7+J7</f>
        <v>40</v>
      </c>
      <c r="O7" t="s">
        <v>60</v>
      </c>
      <c r="P7">
        <v>100</v>
      </c>
    </row>
    <row r="8" spans="1:17" x14ac:dyDescent="0.25">
      <c r="A8" t="s">
        <v>21</v>
      </c>
      <c r="B8" s="2">
        <v>44752</v>
      </c>
      <c r="C8" s="21">
        <v>0.36249999999999999</v>
      </c>
      <c r="D8" s="22" t="s">
        <v>1</v>
      </c>
      <c r="E8" s="25">
        <v>21</v>
      </c>
      <c r="H8">
        <f t="shared" si="0"/>
        <v>5</v>
      </c>
      <c r="I8">
        <f t="shared" si="1"/>
        <v>5</v>
      </c>
      <c r="J8">
        <f t="shared" si="2"/>
        <v>-10</v>
      </c>
      <c r="K8">
        <f t="shared" si="3"/>
        <v>50</v>
      </c>
      <c r="L8">
        <f t="shared" si="4"/>
        <v>40</v>
      </c>
    </row>
    <row r="9" spans="1:17" x14ac:dyDescent="0.25">
      <c r="A9" t="s">
        <v>22</v>
      </c>
      <c r="B9" s="2">
        <v>44743</v>
      </c>
      <c r="C9" s="21">
        <v>6.25E-2</v>
      </c>
      <c r="D9" s="22" t="s">
        <v>2</v>
      </c>
      <c r="E9" s="25">
        <v>23.5</v>
      </c>
      <c r="H9">
        <f t="shared" si="0"/>
        <v>-4</v>
      </c>
      <c r="I9">
        <f t="shared" si="1"/>
        <v>4</v>
      </c>
      <c r="J9">
        <f t="shared" si="2"/>
        <v>-8</v>
      </c>
      <c r="K9">
        <f t="shared" si="3"/>
        <v>50</v>
      </c>
      <c r="L9">
        <f t="shared" si="4"/>
        <v>42</v>
      </c>
      <c r="O9" t="s">
        <v>55</v>
      </c>
    </row>
    <row r="10" spans="1:17" x14ac:dyDescent="0.25">
      <c r="A10" t="s">
        <v>23</v>
      </c>
      <c r="B10" s="2">
        <v>44745</v>
      </c>
      <c r="C10" s="21">
        <v>0.8125</v>
      </c>
      <c r="D10" s="22" t="s">
        <v>3</v>
      </c>
      <c r="E10" s="25">
        <v>22</v>
      </c>
      <c r="H10">
        <f t="shared" si="0"/>
        <v>-2</v>
      </c>
      <c r="I10">
        <f t="shared" si="1"/>
        <v>2</v>
      </c>
      <c r="J10">
        <f t="shared" si="2"/>
        <v>-4</v>
      </c>
      <c r="K10">
        <f t="shared" si="3"/>
        <v>50</v>
      </c>
      <c r="L10">
        <f t="shared" si="4"/>
        <v>46</v>
      </c>
      <c r="O10" s="16" t="s">
        <v>43</v>
      </c>
      <c r="P10">
        <v>-2</v>
      </c>
      <c r="Q10" t="s">
        <v>51</v>
      </c>
    </row>
    <row r="11" spans="1:17" x14ac:dyDescent="0.25">
      <c r="A11" t="s">
        <v>24</v>
      </c>
      <c r="B11" s="2">
        <v>44745</v>
      </c>
      <c r="C11" s="21">
        <v>0.99652777777777779</v>
      </c>
      <c r="D11" s="22" t="s">
        <v>3</v>
      </c>
      <c r="E11" s="25">
        <v>23</v>
      </c>
      <c r="H11">
        <f t="shared" si="0"/>
        <v>-2</v>
      </c>
      <c r="I11">
        <f t="shared" si="1"/>
        <v>2</v>
      </c>
      <c r="J11">
        <f t="shared" si="2"/>
        <v>-4</v>
      </c>
      <c r="K11">
        <f t="shared" si="3"/>
        <v>50</v>
      </c>
      <c r="L11">
        <f t="shared" si="4"/>
        <v>46</v>
      </c>
      <c r="O11" s="16" t="s">
        <v>44</v>
      </c>
      <c r="P11">
        <v>-1</v>
      </c>
      <c r="Q11" t="s">
        <v>52</v>
      </c>
    </row>
    <row r="12" spans="1:17" x14ac:dyDescent="0.25">
      <c r="A12" t="s">
        <v>25</v>
      </c>
      <c r="B12" s="2">
        <v>44746</v>
      </c>
      <c r="C12" s="21">
        <v>0.39583333333333331</v>
      </c>
      <c r="D12" s="22" t="s">
        <v>4</v>
      </c>
      <c r="E12" s="25">
        <v>18</v>
      </c>
      <c r="H12">
        <f t="shared" si="0"/>
        <v>-1</v>
      </c>
      <c r="I12">
        <f t="shared" si="1"/>
        <v>1</v>
      </c>
      <c r="J12">
        <f t="shared" si="2"/>
        <v>-2</v>
      </c>
      <c r="K12">
        <f t="shared" si="3"/>
        <v>50</v>
      </c>
      <c r="L12">
        <f t="shared" si="4"/>
        <v>48</v>
      </c>
      <c r="O12" s="16" t="s">
        <v>45</v>
      </c>
      <c r="P12">
        <v>-5</v>
      </c>
      <c r="Q12" t="s">
        <v>53</v>
      </c>
    </row>
    <row r="13" spans="1:17" x14ac:dyDescent="0.25">
      <c r="A13" t="s">
        <v>26</v>
      </c>
      <c r="B13" s="2">
        <v>44746</v>
      </c>
      <c r="C13" s="21">
        <v>0.15069444444444444</v>
      </c>
      <c r="D13" s="22" t="s">
        <v>5</v>
      </c>
      <c r="E13" s="25">
        <v>21.75</v>
      </c>
      <c r="H13">
        <f t="shared" si="0"/>
        <v>-1</v>
      </c>
      <c r="I13">
        <f t="shared" si="1"/>
        <v>1</v>
      </c>
      <c r="J13">
        <f t="shared" si="2"/>
        <v>-2</v>
      </c>
      <c r="K13">
        <f t="shared" si="3"/>
        <v>50</v>
      </c>
      <c r="L13">
        <f t="shared" si="4"/>
        <v>48</v>
      </c>
      <c r="O13" s="16" t="s">
        <v>46</v>
      </c>
      <c r="P13">
        <v>-2</v>
      </c>
      <c r="Q13" t="s">
        <v>54</v>
      </c>
    </row>
    <row r="14" spans="1:17" x14ac:dyDescent="0.25">
      <c r="A14" t="s">
        <v>27</v>
      </c>
      <c r="B14" s="2">
        <v>44747</v>
      </c>
      <c r="C14" s="21">
        <v>0.34722222222222227</v>
      </c>
      <c r="D14" s="22" t="s">
        <v>6</v>
      </c>
      <c r="E14" s="25">
        <v>22</v>
      </c>
      <c r="H14">
        <f t="shared" si="0"/>
        <v>0</v>
      </c>
      <c r="I14">
        <f t="shared" si="1"/>
        <v>0</v>
      </c>
      <c r="J14">
        <f t="shared" si="2"/>
        <v>0</v>
      </c>
      <c r="K14">
        <f t="shared" si="3"/>
        <v>100</v>
      </c>
      <c r="L14">
        <f t="shared" si="4"/>
        <v>100</v>
      </c>
    </row>
    <row r="15" spans="1:17" x14ac:dyDescent="0.25">
      <c r="A15" t="s">
        <v>28</v>
      </c>
      <c r="B15" s="2">
        <v>44747</v>
      </c>
      <c r="C15" s="21">
        <v>0.77430555555555547</v>
      </c>
      <c r="D15" s="22" t="s">
        <v>3</v>
      </c>
      <c r="E15" s="25">
        <v>22</v>
      </c>
      <c r="H15">
        <f t="shared" si="0"/>
        <v>0</v>
      </c>
      <c r="I15">
        <f t="shared" si="1"/>
        <v>0</v>
      </c>
      <c r="J15">
        <f t="shared" si="2"/>
        <v>0</v>
      </c>
      <c r="K15">
        <f t="shared" si="3"/>
        <v>100</v>
      </c>
      <c r="L15">
        <f t="shared" si="4"/>
        <v>100</v>
      </c>
    </row>
    <row r="16" spans="1:17" x14ac:dyDescent="0.25">
      <c r="A16" t="s">
        <v>29</v>
      </c>
      <c r="B16" s="2">
        <v>44760</v>
      </c>
      <c r="C16" s="21">
        <v>5.5555555555555552E-2</v>
      </c>
      <c r="D16" s="22" t="s">
        <v>7</v>
      </c>
      <c r="E16" s="25">
        <v>20</v>
      </c>
      <c r="H16">
        <f t="shared" si="0"/>
        <v>13</v>
      </c>
      <c r="I16">
        <f t="shared" si="1"/>
        <v>13</v>
      </c>
      <c r="J16">
        <f t="shared" si="2"/>
        <v>-26</v>
      </c>
      <c r="K16">
        <f t="shared" si="3"/>
        <v>50</v>
      </c>
      <c r="L16">
        <f t="shared" si="4"/>
        <v>24</v>
      </c>
    </row>
    <row r="17" spans="1:12" x14ac:dyDescent="0.25">
      <c r="A17" t="s">
        <v>30</v>
      </c>
      <c r="B17" s="2">
        <v>44749</v>
      </c>
      <c r="C17" s="21">
        <v>0.25</v>
      </c>
      <c r="D17" s="22" t="s">
        <v>8</v>
      </c>
      <c r="E17" s="25">
        <v>23</v>
      </c>
      <c r="H17">
        <f t="shared" si="0"/>
        <v>2</v>
      </c>
      <c r="I17">
        <f t="shared" si="1"/>
        <v>2</v>
      </c>
      <c r="J17">
        <f t="shared" si="2"/>
        <v>-4</v>
      </c>
      <c r="K17">
        <f t="shared" si="3"/>
        <v>50</v>
      </c>
      <c r="L17">
        <f t="shared" si="4"/>
        <v>46</v>
      </c>
    </row>
    <row r="18" spans="1:12" x14ac:dyDescent="0.25">
      <c r="A18" t="s">
        <v>31</v>
      </c>
      <c r="B18" s="2">
        <v>44746</v>
      </c>
      <c r="C18" s="21">
        <v>0.29444444444444445</v>
      </c>
      <c r="D18" s="22" t="s">
        <v>9</v>
      </c>
      <c r="E18" s="25">
        <v>21</v>
      </c>
      <c r="H18">
        <f t="shared" si="0"/>
        <v>-1</v>
      </c>
      <c r="I18">
        <f t="shared" si="1"/>
        <v>1</v>
      </c>
      <c r="J18">
        <f t="shared" si="2"/>
        <v>-2</v>
      </c>
      <c r="K18">
        <f t="shared" si="3"/>
        <v>50</v>
      </c>
      <c r="L18">
        <f t="shared" si="4"/>
        <v>48</v>
      </c>
    </row>
    <row r="19" spans="1:12" x14ac:dyDescent="0.25">
      <c r="A19" t="s">
        <v>32</v>
      </c>
      <c r="B19" s="2">
        <v>44751</v>
      </c>
      <c r="C19" s="21">
        <v>0.47916666666666669</v>
      </c>
      <c r="D19" s="22" t="s">
        <v>10</v>
      </c>
      <c r="E19" s="25">
        <v>23</v>
      </c>
      <c r="H19">
        <f t="shared" si="0"/>
        <v>4</v>
      </c>
      <c r="I19">
        <f t="shared" si="1"/>
        <v>4</v>
      </c>
      <c r="J19">
        <f t="shared" si="2"/>
        <v>-8</v>
      </c>
      <c r="K19">
        <f t="shared" si="3"/>
        <v>50</v>
      </c>
      <c r="L19">
        <f t="shared" si="4"/>
        <v>42</v>
      </c>
    </row>
    <row r="20" spans="1:12" x14ac:dyDescent="0.25">
      <c r="A20" t="s">
        <v>33</v>
      </c>
      <c r="B20" s="2">
        <v>44752</v>
      </c>
      <c r="C20" s="21">
        <v>0.20833333333333334</v>
      </c>
      <c r="D20" s="22" t="s">
        <v>6</v>
      </c>
      <c r="E20" s="25">
        <v>22</v>
      </c>
      <c r="H20">
        <f t="shared" si="0"/>
        <v>5</v>
      </c>
      <c r="I20">
        <f t="shared" si="1"/>
        <v>5</v>
      </c>
      <c r="J20">
        <f t="shared" si="2"/>
        <v>-10</v>
      </c>
      <c r="K20">
        <f t="shared" si="3"/>
        <v>50</v>
      </c>
      <c r="L20">
        <f t="shared" si="4"/>
        <v>40</v>
      </c>
    </row>
    <row r="21" spans="1:12" x14ac:dyDescent="0.25">
      <c r="A21" t="s">
        <v>34</v>
      </c>
      <c r="B21" s="2">
        <v>44754</v>
      </c>
      <c r="C21" s="21">
        <v>0.15763888888888888</v>
      </c>
      <c r="D21" s="22" t="s">
        <v>11</v>
      </c>
      <c r="E21" s="25">
        <v>22.5</v>
      </c>
      <c r="H21">
        <f t="shared" si="0"/>
        <v>7</v>
      </c>
      <c r="I21">
        <f t="shared" si="1"/>
        <v>7</v>
      </c>
      <c r="J21">
        <f t="shared" si="2"/>
        <v>-14</v>
      </c>
      <c r="K21">
        <f t="shared" si="3"/>
        <v>50</v>
      </c>
      <c r="L21">
        <f t="shared" si="4"/>
        <v>36</v>
      </c>
    </row>
    <row r="22" spans="1:12" x14ac:dyDescent="0.25">
      <c r="A22" t="s">
        <v>35</v>
      </c>
      <c r="B22" s="2">
        <v>44747</v>
      </c>
      <c r="C22" s="21">
        <v>0.10416666666666667</v>
      </c>
      <c r="D22" s="22" t="s">
        <v>12</v>
      </c>
      <c r="E22" s="25">
        <v>22</v>
      </c>
      <c r="H22">
        <f t="shared" si="0"/>
        <v>0</v>
      </c>
      <c r="I22">
        <f t="shared" si="1"/>
        <v>0</v>
      </c>
      <c r="J22">
        <f t="shared" si="2"/>
        <v>0</v>
      </c>
      <c r="K22">
        <f t="shared" si="3"/>
        <v>100</v>
      </c>
      <c r="L22">
        <f t="shared" si="4"/>
        <v>100</v>
      </c>
    </row>
    <row r="23" spans="1:12" x14ac:dyDescent="0.25">
      <c r="A23" t="s">
        <v>36</v>
      </c>
      <c r="B23" s="2">
        <v>44752</v>
      </c>
      <c r="C23" s="21">
        <v>0.39583333333333331</v>
      </c>
      <c r="D23" s="22" t="s">
        <v>13</v>
      </c>
      <c r="E23" s="25">
        <v>22</v>
      </c>
      <c r="H23">
        <f t="shared" si="0"/>
        <v>5</v>
      </c>
      <c r="I23">
        <f t="shared" si="1"/>
        <v>5</v>
      </c>
      <c r="J23">
        <f t="shared" si="2"/>
        <v>-10</v>
      </c>
      <c r="K23">
        <f t="shared" si="3"/>
        <v>50</v>
      </c>
      <c r="L23">
        <f t="shared" si="4"/>
        <v>40</v>
      </c>
    </row>
    <row r="24" spans="1:12" x14ac:dyDescent="0.25">
      <c r="A24" t="s">
        <v>37</v>
      </c>
      <c r="B24" s="2">
        <v>44760</v>
      </c>
      <c r="C24" s="21">
        <v>9.930555555555555E-2</v>
      </c>
      <c r="D24" s="22" t="s">
        <v>14</v>
      </c>
      <c r="E24" s="25">
        <v>21</v>
      </c>
      <c r="H24">
        <f t="shared" si="0"/>
        <v>13</v>
      </c>
      <c r="I24">
        <f t="shared" si="1"/>
        <v>13</v>
      </c>
      <c r="J24">
        <f t="shared" si="2"/>
        <v>-26</v>
      </c>
      <c r="K24">
        <f t="shared" si="3"/>
        <v>50</v>
      </c>
      <c r="L24">
        <f t="shared" si="4"/>
        <v>24</v>
      </c>
    </row>
    <row r="25" spans="1:12" x14ac:dyDescent="0.25">
      <c r="A25" t="s">
        <v>38</v>
      </c>
      <c r="B25" s="2">
        <v>44745</v>
      </c>
      <c r="C25" s="21">
        <v>0.82847222222222217</v>
      </c>
      <c r="D25" s="22" t="s">
        <v>15</v>
      </c>
      <c r="E25" s="25">
        <v>33</v>
      </c>
      <c r="H25">
        <f t="shared" si="0"/>
        <v>-2</v>
      </c>
      <c r="I25">
        <f t="shared" si="1"/>
        <v>2</v>
      </c>
      <c r="J25">
        <f t="shared" si="2"/>
        <v>-4</v>
      </c>
      <c r="K25">
        <f t="shared" si="3"/>
        <v>50</v>
      </c>
      <c r="L25">
        <f t="shared" si="4"/>
        <v>46</v>
      </c>
    </row>
    <row r="26" spans="1:12" x14ac:dyDescent="0.25">
      <c r="A26" t="s">
        <v>39</v>
      </c>
      <c r="B26" s="2">
        <v>44745</v>
      </c>
      <c r="C26" s="21">
        <v>1.9444444444444445E-2</v>
      </c>
      <c r="D26" s="22" t="s">
        <v>16</v>
      </c>
      <c r="E26" s="25">
        <v>23</v>
      </c>
      <c r="H26">
        <f t="shared" si="0"/>
        <v>-2</v>
      </c>
      <c r="I26">
        <f t="shared" si="1"/>
        <v>2</v>
      </c>
      <c r="J26">
        <f t="shared" si="2"/>
        <v>-4</v>
      </c>
      <c r="K26">
        <f t="shared" si="3"/>
        <v>50</v>
      </c>
      <c r="L26">
        <f t="shared" si="4"/>
        <v>46</v>
      </c>
    </row>
    <row r="27" spans="1:12" x14ac:dyDescent="0.25">
      <c r="A27" t="s">
        <v>40</v>
      </c>
      <c r="B27" s="2">
        <v>44747</v>
      </c>
      <c r="C27" s="21">
        <v>0.45347222222222222</v>
      </c>
      <c r="D27" s="22" t="s">
        <v>17</v>
      </c>
      <c r="E27" s="25">
        <v>22</v>
      </c>
      <c r="H27">
        <f t="shared" si="0"/>
        <v>0</v>
      </c>
      <c r="I27">
        <f t="shared" si="1"/>
        <v>0</v>
      </c>
      <c r="J27">
        <f t="shared" si="2"/>
        <v>0</v>
      </c>
      <c r="K27">
        <f t="shared" si="3"/>
        <v>100</v>
      </c>
      <c r="L27">
        <f t="shared" si="4"/>
        <v>100</v>
      </c>
    </row>
    <row r="28" spans="1:12" x14ac:dyDescent="0.25">
      <c r="A28" t="s">
        <v>41</v>
      </c>
      <c r="B28" s="2">
        <v>44750</v>
      </c>
      <c r="C28" s="21">
        <v>0.86458333333333337</v>
      </c>
      <c r="D28" s="22" t="s">
        <v>18</v>
      </c>
      <c r="E28" s="25">
        <v>21</v>
      </c>
      <c r="H28">
        <f t="shared" si="0"/>
        <v>3</v>
      </c>
      <c r="I28">
        <f t="shared" si="1"/>
        <v>3</v>
      </c>
      <c r="J28">
        <f t="shared" si="2"/>
        <v>-6</v>
      </c>
      <c r="K28">
        <f t="shared" si="3"/>
        <v>50</v>
      </c>
      <c r="L28">
        <f t="shared" si="4"/>
        <v>44</v>
      </c>
    </row>
    <row r="29" spans="1:12" x14ac:dyDescent="0.25">
      <c r="B29" s="2"/>
      <c r="C29" s="3"/>
    </row>
    <row r="30" spans="1:12" x14ac:dyDescent="0.25">
      <c r="B30" s="2"/>
      <c r="C30" s="3"/>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EA2EC-29C4-4960-888D-C82863602B6A}">
  <sheetPr codeName="Sheet5"/>
  <dimension ref="A1:R30"/>
  <sheetViews>
    <sheetView workbookViewId="0">
      <selection activeCell="H6" sqref="H6"/>
    </sheetView>
  </sheetViews>
  <sheetFormatPr defaultRowHeight="15" outlineLevelCol="1" x14ac:dyDescent="0.25"/>
  <cols>
    <col min="1" max="1" width="11.140625" customWidth="1"/>
    <col min="2" max="2" width="14.28515625" hidden="1" customWidth="1" outlineLevel="1"/>
    <col min="3" max="3" width="14.5703125" customWidth="1" collapsed="1"/>
    <col min="4" max="5" width="14.140625" hidden="1" customWidth="1" outlineLevel="1"/>
    <col min="6" max="6" width="10.28515625" hidden="1" customWidth="1" outlineLevel="1"/>
    <col min="7" max="7" width="9.85546875" hidden="1" customWidth="1" outlineLevel="1"/>
    <col min="8" max="8" width="9.85546875" customWidth="1" collapsed="1"/>
    <col min="9" max="9" width="8.7109375" bestFit="1" customWidth="1"/>
    <col min="10" max="10" width="12.42578125" bestFit="1" customWidth="1"/>
    <col min="11" max="11" width="10.140625" bestFit="1" customWidth="1"/>
    <col min="12" max="12" width="14" bestFit="1" customWidth="1"/>
    <col min="13" max="13" width="11.140625" bestFit="1" customWidth="1"/>
    <col min="16" max="16" width="31.28515625" customWidth="1"/>
    <col min="18" max="18" width="6.28515625" customWidth="1"/>
  </cols>
  <sheetData>
    <row r="1" spans="1:18" s="12" customFormat="1" ht="30.75" customHeight="1" x14ac:dyDescent="0.65">
      <c r="A1" s="13" t="s">
        <v>48</v>
      </c>
    </row>
    <row r="2" spans="1:18" ht="21" customHeight="1" x14ac:dyDescent="0.25"/>
    <row r="3" spans="1:18" x14ac:dyDescent="0.25">
      <c r="A3" s="8" t="s">
        <v>47</v>
      </c>
      <c r="B3" s="6">
        <v>44747</v>
      </c>
      <c r="C3" s="11">
        <v>0.8125</v>
      </c>
      <c r="D3" s="7" t="s">
        <v>50</v>
      </c>
      <c r="E3" s="23">
        <v>22</v>
      </c>
    </row>
    <row r="4" spans="1:18" x14ac:dyDescent="0.25">
      <c r="C4">
        <f>HOUR(C3)</f>
        <v>19</v>
      </c>
    </row>
    <row r="5" spans="1:18" x14ac:dyDescent="0.25">
      <c r="A5" s="5" t="s">
        <v>42</v>
      </c>
      <c r="B5" s="4" t="s">
        <v>43</v>
      </c>
      <c r="C5" s="4" t="s">
        <v>44</v>
      </c>
      <c r="D5" s="4" t="s">
        <v>45</v>
      </c>
      <c r="E5" s="4" t="s">
        <v>46</v>
      </c>
      <c r="F5" s="8" t="s">
        <v>56</v>
      </c>
      <c r="G5" s="8" t="s">
        <v>49</v>
      </c>
      <c r="H5" s="19" t="s">
        <v>74</v>
      </c>
      <c r="I5" s="19" t="s">
        <v>72</v>
      </c>
      <c r="J5" s="19" t="s">
        <v>73</v>
      </c>
      <c r="K5" s="19" t="s">
        <v>68</v>
      </c>
      <c r="L5" s="19" t="s">
        <v>69</v>
      </c>
      <c r="M5" s="19" t="s">
        <v>71</v>
      </c>
      <c r="P5" s="14" t="s">
        <v>58</v>
      </c>
      <c r="Q5" s="15"/>
      <c r="R5" s="15"/>
    </row>
    <row r="6" spans="1:18" x14ac:dyDescent="0.25">
      <c r="A6" t="s">
        <v>20</v>
      </c>
      <c r="B6" s="2">
        <v>44746</v>
      </c>
      <c r="C6" s="21">
        <v>0.13402777777777777</v>
      </c>
      <c r="D6" s="22" t="s">
        <v>0</v>
      </c>
      <c r="E6" s="25">
        <v>22</v>
      </c>
      <c r="F6">
        <f>48+34+45+100</f>
        <v>227</v>
      </c>
      <c r="H6">
        <f>HOUR(C6)</f>
        <v>3</v>
      </c>
      <c r="I6">
        <f t="shared" ref="I6:I28" si="0">H6-$C$4</f>
        <v>-16</v>
      </c>
      <c r="J6">
        <f t="shared" ref="J6:J28" si="1">ABS(I6)</f>
        <v>16</v>
      </c>
      <c r="K6">
        <f t="shared" ref="K6:K28" si="2">J6*$Q$11</f>
        <v>-16</v>
      </c>
      <c r="L6">
        <f t="shared" ref="L6:L28" si="3">IF(C6=$C$3,$Q$7,$Q$6)</f>
        <v>50</v>
      </c>
      <c r="M6">
        <f>L6+K6</f>
        <v>34</v>
      </c>
      <c r="P6" t="s">
        <v>59</v>
      </c>
      <c r="Q6">
        <v>50</v>
      </c>
    </row>
    <row r="7" spans="1:18" x14ac:dyDescent="0.25">
      <c r="A7" t="s">
        <v>19</v>
      </c>
      <c r="B7" s="2">
        <v>44752</v>
      </c>
      <c r="C7" s="21">
        <v>0.48749999999999999</v>
      </c>
      <c r="D7" s="22" t="s">
        <v>0</v>
      </c>
      <c r="E7" s="25">
        <v>21.4</v>
      </c>
      <c r="H7">
        <f t="shared" ref="H7:H28" si="4">HOUR(C7)</f>
        <v>11</v>
      </c>
      <c r="I7">
        <f t="shared" si="0"/>
        <v>-8</v>
      </c>
      <c r="J7">
        <f t="shared" si="1"/>
        <v>8</v>
      </c>
      <c r="K7">
        <f t="shared" si="2"/>
        <v>-8</v>
      </c>
      <c r="L7">
        <f t="shared" si="3"/>
        <v>50</v>
      </c>
      <c r="M7">
        <f t="shared" ref="M7:M28" si="5">L7+K7</f>
        <v>42</v>
      </c>
      <c r="P7" t="s">
        <v>60</v>
      </c>
      <c r="Q7">
        <v>100</v>
      </c>
    </row>
    <row r="8" spans="1:18" x14ac:dyDescent="0.25">
      <c r="A8" t="s">
        <v>21</v>
      </c>
      <c r="B8" s="2">
        <v>44752</v>
      </c>
      <c r="C8" s="21">
        <v>0.36249999999999999</v>
      </c>
      <c r="D8" s="22" t="s">
        <v>1</v>
      </c>
      <c r="E8" s="25">
        <v>21</v>
      </c>
      <c r="H8">
        <f t="shared" si="4"/>
        <v>8</v>
      </c>
      <c r="I8">
        <f t="shared" si="0"/>
        <v>-11</v>
      </c>
      <c r="J8">
        <f t="shared" si="1"/>
        <v>11</v>
      </c>
      <c r="K8">
        <f t="shared" si="2"/>
        <v>-11</v>
      </c>
      <c r="L8">
        <f t="shared" si="3"/>
        <v>50</v>
      </c>
      <c r="M8">
        <f t="shared" si="5"/>
        <v>39</v>
      </c>
    </row>
    <row r="9" spans="1:18" x14ac:dyDescent="0.25">
      <c r="A9" t="s">
        <v>22</v>
      </c>
      <c r="B9" s="2">
        <v>44743</v>
      </c>
      <c r="C9" s="21">
        <v>6.25E-2</v>
      </c>
      <c r="D9" s="22" t="s">
        <v>2</v>
      </c>
      <c r="E9" s="25">
        <v>23.5</v>
      </c>
      <c r="H9">
        <f t="shared" si="4"/>
        <v>1</v>
      </c>
      <c r="I9">
        <f t="shared" si="0"/>
        <v>-18</v>
      </c>
      <c r="J9">
        <f t="shared" si="1"/>
        <v>18</v>
      </c>
      <c r="K9">
        <f t="shared" si="2"/>
        <v>-18</v>
      </c>
      <c r="L9">
        <f t="shared" si="3"/>
        <v>50</v>
      </c>
      <c r="M9">
        <f t="shared" si="5"/>
        <v>32</v>
      </c>
      <c r="P9" t="s">
        <v>55</v>
      </c>
    </row>
    <row r="10" spans="1:18" x14ac:dyDescent="0.25">
      <c r="A10" t="s">
        <v>23</v>
      </c>
      <c r="B10" s="2">
        <v>44745</v>
      </c>
      <c r="C10" s="21">
        <v>0.8125</v>
      </c>
      <c r="D10" s="22" t="s">
        <v>3</v>
      </c>
      <c r="E10" s="25">
        <v>22</v>
      </c>
      <c r="H10">
        <f t="shared" si="4"/>
        <v>19</v>
      </c>
      <c r="I10">
        <f t="shared" si="0"/>
        <v>0</v>
      </c>
      <c r="J10">
        <f t="shared" si="1"/>
        <v>0</v>
      </c>
      <c r="K10">
        <f t="shared" si="2"/>
        <v>0</v>
      </c>
      <c r="L10">
        <f t="shared" si="3"/>
        <v>100</v>
      </c>
      <c r="M10">
        <f t="shared" si="5"/>
        <v>100</v>
      </c>
      <c r="P10" s="16" t="s">
        <v>43</v>
      </c>
      <c r="Q10">
        <v>-2</v>
      </c>
      <c r="R10" t="s">
        <v>51</v>
      </c>
    </row>
    <row r="11" spans="1:18" x14ac:dyDescent="0.25">
      <c r="A11" t="s">
        <v>24</v>
      </c>
      <c r="B11" s="2">
        <v>44745</v>
      </c>
      <c r="C11" s="21">
        <v>0.99652777777777779</v>
      </c>
      <c r="D11" s="22" t="s">
        <v>3</v>
      </c>
      <c r="E11" s="25">
        <v>23</v>
      </c>
      <c r="H11">
        <f t="shared" si="4"/>
        <v>23</v>
      </c>
      <c r="I11">
        <f t="shared" si="0"/>
        <v>4</v>
      </c>
      <c r="J11">
        <f t="shared" si="1"/>
        <v>4</v>
      </c>
      <c r="K11">
        <f t="shared" si="2"/>
        <v>-4</v>
      </c>
      <c r="L11">
        <f t="shared" si="3"/>
        <v>50</v>
      </c>
      <c r="M11">
        <f t="shared" si="5"/>
        <v>46</v>
      </c>
      <c r="P11" s="16" t="s">
        <v>44</v>
      </c>
      <c r="Q11">
        <v>-1</v>
      </c>
      <c r="R11" t="s">
        <v>52</v>
      </c>
    </row>
    <row r="12" spans="1:18" x14ac:dyDescent="0.25">
      <c r="A12" t="s">
        <v>25</v>
      </c>
      <c r="B12" s="2">
        <v>44746</v>
      </c>
      <c r="C12" s="21">
        <v>0.39583333333333331</v>
      </c>
      <c r="D12" s="22" t="s">
        <v>4</v>
      </c>
      <c r="E12" s="25">
        <v>18</v>
      </c>
      <c r="H12">
        <f t="shared" si="4"/>
        <v>9</v>
      </c>
      <c r="I12">
        <f t="shared" si="0"/>
        <v>-10</v>
      </c>
      <c r="J12">
        <f t="shared" si="1"/>
        <v>10</v>
      </c>
      <c r="K12">
        <f t="shared" si="2"/>
        <v>-10</v>
      </c>
      <c r="L12">
        <f t="shared" si="3"/>
        <v>50</v>
      </c>
      <c r="M12">
        <f t="shared" si="5"/>
        <v>40</v>
      </c>
      <c r="P12" s="16" t="s">
        <v>45</v>
      </c>
      <c r="Q12">
        <v>-5</v>
      </c>
      <c r="R12" t="s">
        <v>53</v>
      </c>
    </row>
    <row r="13" spans="1:18" x14ac:dyDescent="0.25">
      <c r="A13" t="s">
        <v>26</v>
      </c>
      <c r="B13" s="2">
        <v>44746</v>
      </c>
      <c r="C13" s="21">
        <v>0.15069444444444444</v>
      </c>
      <c r="D13" s="22" t="s">
        <v>5</v>
      </c>
      <c r="E13" s="25">
        <v>21.75</v>
      </c>
      <c r="H13">
        <f t="shared" si="4"/>
        <v>3</v>
      </c>
      <c r="I13">
        <f t="shared" si="0"/>
        <v>-16</v>
      </c>
      <c r="J13">
        <f t="shared" si="1"/>
        <v>16</v>
      </c>
      <c r="K13">
        <f t="shared" si="2"/>
        <v>-16</v>
      </c>
      <c r="L13">
        <f t="shared" si="3"/>
        <v>50</v>
      </c>
      <c r="M13">
        <f t="shared" si="5"/>
        <v>34</v>
      </c>
      <c r="P13" s="16" t="s">
        <v>46</v>
      </c>
      <c r="Q13">
        <v>-2</v>
      </c>
      <c r="R13" t="s">
        <v>54</v>
      </c>
    </row>
    <row r="14" spans="1:18" x14ac:dyDescent="0.25">
      <c r="A14" t="s">
        <v>27</v>
      </c>
      <c r="B14" s="2">
        <v>44747</v>
      </c>
      <c r="C14" s="21">
        <v>0.34722222222222227</v>
      </c>
      <c r="D14" s="22" t="s">
        <v>6</v>
      </c>
      <c r="E14" s="25">
        <v>22</v>
      </c>
      <c r="H14">
        <f t="shared" si="4"/>
        <v>8</v>
      </c>
      <c r="I14">
        <f t="shared" si="0"/>
        <v>-11</v>
      </c>
      <c r="J14">
        <f t="shared" si="1"/>
        <v>11</v>
      </c>
      <c r="K14">
        <f t="shared" si="2"/>
        <v>-11</v>
      </c>
      <c r="L14">
        <f t="shared" si="3"/>
        <v>50</v>
      </c>
      <c r="M14">
        <f t="shared" si="5"/>
        <v>39</v>
      </c>
    </row>
    <row r="15" spans="1:18" x14ac:dyDescent="0.25">
      <c r="A15" t="s">
        <v>28</v>
      </c>
      <c r="B15" s="2">
        <v>44747</v>
      </c>
      <c r="C15" s="21">
        <v>0.77430555555555547</v>
      </c>
      <c r="D15" s="22" t="s">
        <v>3</v>
      </c>
      <c r="E15" s="25">
        <v>22</v>
      </c>
      <c r="H15">
        <f t="shared" si="4"/>
        <v>18</v>
      </c>
      <c r="I15">
        <f t="shared" si="0"/>
        <v>-1</v>
      </c>
      <c r="J15">
        <f t="shared" si="1"/>
        <v>1</v>
      </c>
      <c r="K15">
        <f t="shared" si="2"/>
        <v>-1</v>
      </c>
      <c r="L15">
        <f t="shared" si="3"/>
        <v>50</v>
      </c>
      <c r="M15">
        <f t="shared" si="5"/>
        <v>49</v>
      </c>
    </row>
    <row r="16" spans="1:18" x14ac:dyDescent="0.25">
      <c r="A16" t="s">
        <v>29</v>
      </c>
      <c r="B16" s="2">
        <v>44760</v>
      </c>
      <c r="C16" s="21">
        <v>5.5555555555555552E-2</v>
      </c>
      <c r="D16" s="22" t="s">
        <v>7</v>
      </c>
      <c r="E16" s="25">
        <v>20</v>
      </c>
      <c r="H16">
        <f t="shared" si="4"/>
        <v>1</v>
      </c>
      <c r="I16">
        <f t="shared" si="0"/>
        <v>-18</v>
      </c>
      <c r="J16">
        <f t="shared" si="1"/>
        <v>18</v>
      </c>
      <c r="K16">
        <f t="shared" si="2"/>
        <v>-18</v>
      </c>
      <c r="L16">
        <f t="shared" si="3"/>
        <v>50</v>
      </c>
      <c r="M16">
        <f t="shared" si="5"/>
        <v>32</v>
      </c>
    </row>
    <row r="17" spans="1:13" x14ac:dyDescent="0.25">
      <c r="A17" t="s">
        <v>30</v>
      </c>
      <c r="B17" s="2">
        <v>44749</v>
      </c>
      <c r="C17" s="21">
        <v>0.25</v>
      </c>
      <c r="D17" s="22" t="s">
        <v>8</v>
      </c>
      <c r="E17" s="25">
        <v>23</v>
      </c>
      <c r="H17">
        <f t="shared" si="4"/>
        <v>6</v>
      </c>
      <c r="I17">
        <f t="shared" si="0"/>
        <v>-13</v>
      </c>
      <c r="J17">
        <f t="shared" si="1"/>
        <v>13</v>
      </c>
      <c r="K17">
        <f t="shared" si="2"/>
        <v>-13</v>
      </c>
      <c r="L17">
        <f t="shared" si="3"/>
        <v>50</v>
      </c>
      <c r="M17">
        <f t="shared" si="5"/>
        <v>37</v>
      </c>
    </row>
    <row r="18" spans="1:13" x14ac:dyDescent="0.25">
      <c r="A18" t="s">
        <v>31</v>
      </c>
      <c r="B18" s="2">
        <v>44746</v>
      </c>
      <c r="C18" s="21">
        <v>0.29444444444444445</v>
      </c>
      <c r="D18" s="22" t="s">
        <v>9</v>
      </c>
      <c r="E18" s="25">
        <v>21</v>
      </c>
      <c r="H18">
        <f t="shared" si="4"/>
        <v>7</v>
      </c>
      <c r="I18">
        <f t="shared" si="0"/>
        <v>-12</v>
      </c>
      <c r="J18">
        <f t="shared" si="1"/>
        <v>12</v>
      </c>
      <c r="K18">
        <f t="shared" si="2"/>
        <v>-12</v>
      </c>
      <c r="L18">
        <f t="shared" si="3"/>
        <v>50</v>
      </c>
      <c r="M18">
        <f t="shared" si="5"/>
        <v>38</v>
      </c>
    </row>
    <row r="19" spans="1:13" x14ac:dyDescent="0.25">
      <c r="A19" t="s">
        <v>32</v>
      </c>
      <c r="B19" s="2">
        <v>44751</v>
      </c>
      <c r="C19" s="21">
        <v>0.47916666666666669</v>
      </c>
      <c r="D19" s="22" t="s">
        <v>10</v>
      </c>
      <c r="E19" s="25">
        <v>23</v>
      </c>
      <c r="H19">
        <f t="shared" si="4"/>
        <v>11</v>
      </c>
      <c r="I19">
        <f t="shared" si="0"/>
        <v>-8</v>
      </c>
      <c r="J19">
        <f t="shared" si="1"/>
        <v>8</v>
      </c>
      <c r="K19">
        <f t="shared" si="2"/>
        <v>-8</v>
      </c>
      <c r="L19">
        <f t="shared" si="3"/>
        <v>50</v>
      </c>
      <c r="M19">
        <f t="shared" si="5"/>
        <v>42</v>
      </c>
    </row>
    <row r="20" spans="1:13" x14ac:dyDescent="0.25">
      <c r="A20" t="s">
        <v>33</v>
      </c>
      <c r="B20" s="2">
        <v>44752</v>
      </c>
      <c r="C20" s="21">
        <v>0.20833333333333334</v>
      </c>
      <c r="D20" s="22" t="s">
        <v>6</v>
      </c>
      <c r="E20" s="25">
        <v>22</v>
      </c>
      <c r="H20">
        <f t="shared" si="4"/>
        <v>5</v>
      </c>
      <c r="I20">
        <f t="shared" si="0"/>
        <v>-14</v>
      </c>
      <c r="J20">
        <f t="shared" si="1"/>
        <v>14</v>
      </c>
      <c r="K20">
        <f t="shared" si="2"/>
        <v>-14</v>
      </c>
      <c r="L20">
        <f t="shared" si="3"/>
        <v>50</v>
      </c>
      <c r="M20">
        <f t="shared" si="5"/>
        <v>36</v>
      </c>
    </row>
    <row r="21" spans="1:13" x14ac:dyDescent="0.25">
      <c r="A21" t="s">
        <v>34</v>
      </c>
      <c r="B21" s="2">
        <v>44754</v>
      </c>
      <c r="C21" s="21">
        <v>0.15763888888888888</v>
      </c>
      <c r="D21" s="22" t="s">
        <v>11</v>
      </c>
      <c r="E21" s="25">
        <v>22.5</v>
      </c>
      <c r="H21">
        <f t="shared" si="4"/>
        <v>3</v>
      </c>
      <c r="I21">
        <f t="shared" si="0"/>
        <v>-16</v>
      </c>
      <c r="J21">
        <f t="shared" si="1"/>
        <v>16</v>
      </c>
      <c r="K21">
        <f t="shared" si="2"/>
        <v>-16</v>
      </c>
      <c r="L21">
        <f t="shared" si="3"/>
        <v>50</v>
      </c>
      <c r="M21">
        <f t="shared" si="5"/>
        <v>34</v>
      </c>
    </row>
    <row r="22" spans="1:13" x14ac:dyDescent="0.25">
      <c r="A22" t="s">
        <v>35</v>
      </c>
      <c r="B22" s="2">
        <v>44747</v>
      </c>
      <c r="C22" s="21">
        <v>0.10416666666666667</v>
      </c>
      <c r="D22" s="22" t="s">
        <v>12</v>
      </c>
      <c r="E22" s="25">
        <v>22</v>
      </c>
      <c r="H22">
        <f t="shared" si="4"/>
        <v>2</v>
      </c>
      <c r="I22">
        <f t="shared" si="0"/>
        <v>-17</v>
      </c>
      <c r="J22">
        <f t="shared" si="1"/>
        <v>17</v>
      </c>
      <c r="K22">
        <f t="shared" si="2"/>
        <v>-17</v>
      </c>
      <c r="L22">
        <f t="shared" si="3"/>
        <v>50</v>
      </c>
      <c r="M22">
        <f t="shared" si="5"/>
        <v>33</v>
      </c>
    </row>
    <row r="23" spans="1:13" x14ac:dyDescent="0.25">
      <c r="A23" t="s">
        <v>36</v>
      </c>
      <c r="B23" s="2">
        <v>44752</v>
      </c>
      <c r="C23" s="21">
        <v>0.39583333333333331</v>
      </c>
      <c r="D23" s="22" t="s">
        <v>13</v>
      </c>
      <c r="E23" s="25">
        <v>22</v>
      </c>
      <c r="H23">
        <f t="shared" si="4"/>
        <v>9</v>
      </c>
      <c r="I23">
        <f t="shared" si="0"/>
        <v>-10</v>
      </c>
      <c r="J23">
        <f t="shared" si="1"/>
        <v>10</v>
      </c>
      <c r="K23">
        <f t="shared" si="2"/>
        <v>-10</v>
      </c>
      <c r="L23">
        <f t="shared" si="3"/>
        <v>50</v>
      </c>
      <c r="M23">
        <f t="shared" si="5"/>
        <v>40</v>
      </c>
    </row>
    <row r="24" spans="1:13" x14ac:dyDescent="0.25">
      <c r="A24" t="s">
        <v>37</v>
      </c>
      <c r="B24" s="2">
        <v>44760</v>
      </c>
      <c r="C24" s="21">
        <v>9.930555555555555E-2</v>
      </c>
      <c r="D24" s="22" t="s">
        <v>14</v>
      </c>
      <c r="E24" s="25">
        <v>21</v>
      </c>
      <c r="H24">
        <f t="shared" si="4"/>
        <v>2</v>
      </c>
      <c r="I24">
        <f t="shared" si="0"/>
        <v>-17</v>
      </c>
      <c r="J24">
        <f t="shared" si="1"/>
        <v>17</v>
      </c>
      <c r="K24">
        <f t="shared" si="2"/>
        <v>-17</v>
      </c>
      <c r="L24">
        <f t="shared" si="3"/>
        <v>50</v>
      </c>
      <c r="M24">
        <f t="shared" si="5"/>
        <v>33</v>
      </c>
    </row>
    <row r="25" spans="1:13" x14ac:dyDescent="0.25">
      <c r="A25" t="s">
        <v>38</v>
      </c>
      <c r="B25" s="2">
        <v>44745</v>
      </c>
      <c r="C25" s="21">
        <v>0.82847222222222217</v>
      </c>
      <c r="D25" s="22" t="s">
        <v>15</v>
      </c>
      <c r="E25" s="25">
        <v>33</v>
      </c>
      <c r="H25">
        <f t="shared" si="4"/>
        <v>19</v>
      </c>
      <c r="I25">
        <f t="shared" si="0"/>
        <v>0</v>
      </c>
      <c r="J25">
        <f t="shared" si="1"/>
        <v>0</v>
      </c>
      <c r="K25">
        <f t="shared" si="2"/>
        <v>0</v>
      </c>
      <c r="L25">
        <f t="shared" si="3"/>
        <v>50</v>
      </c>
      <c r="M25">
        <f t="shared" si="5"/>
        <v>50</v>
      </c>
    </row>
    <row r="26" spans="1:13" x14ac:dyDescent="0.25">
      <c r="A26" t="s">
        <v>39</v>
      </c>
      <c r="B26" s="2">
        <v>44745</v>
      </c>
      <c r="C26" s="21">
        <v>1.9444444444444445E-2</v>
      </c>
      <c r="D26" s="22" t="s">
        <v>16</v>
      </c>
      <c r="E26" s="25">
        <v>23</v>
      </c>
      <c r="H26">
        <f t="shared" si="4"/>
        <v>0</v>
      </c>
      <c r="I26">
        <f t="shared" si="0"/>
        <v>-19</v>
      </c>
      <c r="J26">
        <f t="shared" si="1"/>
        <v>19</v>
      </c>
      <c r="K26">
        <f t="shared" si="2"/>
        <v>-19</v>
      </c>
      <c r="L26">
        <f t="shared" si="3"/>
        <v>50</v>
      </c>
      <c r="M26">
        <f t="shared" si="5"/>
        <v>31</v>
      </c>
    </row>
    <row r="27" spans="1:13" x14ac:dyDescent="0.25">
      <c r="A27" t="s">
        <v>40</v>
      </c>
      <c r="B27" s="2">
        <v>44747</v>
      </c>
      <c r="C27" s="21">
        <v>0.45347222222222222</v>
      </c>
      <c r="D27" s="22" t="s">
        <v>17</v>
      </c>
      <c r="E27" s="25">
        <v>22</v>
      </c>
      <c r="H27">
        <f t="shared" si="4"/>
        <v>10</v>
      </c>
      <c r="I27">
        <f t="shared" si="0"/>
        <v>-9</v>
      </c>
      <c r="J27">
        <f t="shared" si="1"/>
        <v>9</v>
      </c>
      <c r="K27">
        <f t="shared" si="2"/>
        <v>-9</v>
      </c>
      <c r="L27">
        <f t="shared" si="3"/>
        <v>50</v>
      </c>
      <c r="M27">
        <f t="shared" si="5"/>
        <v>41</v>
      </c>
    </row>
    <row r="28" spans="1:13" x14ac:dyDescent="0.25">
      <c r="A28" t="s">
        <v>41</v>
      </c>
      <c r="B28" s="2">
        <v>44750</v>
      </c>
      <c r="C28" s="21">
        <v>0.86458333333333337</v>
      </c>
      <c r="D28" s="22" t="s">
        <v>18</v>
      </c>
      <c r="E28" s="25">
        <v>21</v>
      </c>
      <c r="H28">
        <f t="shared" si="4"/>
        <v>20</v>
      </c>
      <c r="I28">
        <f t="shared" si="0"/>
        <v>1</v>
      </c>
      <c r="J28">
        <f t="shared" si="1"/>
        <v>1</v>
      </c>
      <c r="K28">
        <f t="shared" si="2"/>
        <v>-1</v>
      </c>
      <c r="L28">
        <f t="shared" si="3"/>
        <v>50</v>
      </c>
      <c r="M28">
        <f t="shared" si="5"/>
        <v>49</v>
      </c>
    </row>
    <row r="29" spans="1:13" x14ac:dyDescent="0.25">
      <c r="B29" s="2"/>
      <c r="C29" s="3"/>
    </row>
    <row r="30" spans="1:13" x14ac:dyDescent="0.25">
      <c r="B30" s="2"/>
      <c r="C30" s="3"/>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0F660-EF23-4AE4-A3A9-813381AF9913}">
  <sheetPr codeName="Sheet6"/>
  <dimension ref="A1:R30"/>
  <sheetViews>
    <sheetView workbookViewId="0">
      <selection activeCell="H6" sqref="H6"/>
    </sheetView>
  </sheetViews>
  <sheetFormatPr defaultRowHeight="15" outlineLevelCol="1" x14ac:dyDescent="0.25"/>
  <cols>
    <col min="1" max="1" width="11.140625" customWidth="1"/>
    <col min="2" max="2" width="14.28515625" hidden="1" customWidth="1" outlineLevel="1"/>
    <col min="3" max="3" width="14.5703125" hidden="1" customWidth="1" outlineLevel="1"/>
    <col min="4" max="4" width="14.140625" customWidth="1" collapsed="1"/>
    <col min="5" max="5" width="14.140625" hidden="1" customWidth="1" outlineLevel="1"/>
    <col min="6" max="6" width="10.28515625" hidden="1" customWidth="1" outlineLevel="1"/>
    <col min="7" max="7" width="9.85546875" hidden="1" customWidth="1" outlineLevel="1"/>
    <col min="8" max="8" width="8.140625" customWidth="1" collapsed="1"/>
    <col min="9" max="9" width="8.7109375" bestFit="1" customWidth="1"/>
    <col min="10" max="10" width="12.42578125" bestFit="1" customWidth="1"/>
    <col min="11" max="11" width="10.140625" bestFit="1" customWidth="1"/>
    <col min="12" max="12" width="14" bestFit="1" customWidth="1"/>
    <col min="13" max="13" width="11.140625" bestFit="1" customWidth="1"/>
    <col min="16" max="16" width="31.28515625" customWidth="1"/>
    <col min="18" max="18" width="6.28515625" customWidth="1"/>
  </cols>
  <sheetData>
    <row r="1" spans="1:18" s="12" customFormat="1" ht="30.75" customHeight="1" x14ac:dyDescent="0.65">
      <c r="A1" s="13" t="s">
        <v>48</v>
      </c>
    </row>
    <row r="2" spans="1:18" ht="21" customHeight="1" x14ac:dyDescent="0.25"/>
    <row r="3" spans="1:18" x14ac:dyDescent="0.25">
      <c r="A3" s="8" t="s">
        <v>47</v>
      </c>
      <c r="B3" s="6">
        <v>44747</v>
      </c>
      <c r="C3" s="11">
        <v>0.8125</v>
      </c>
      <c r="D3" s="7" t="s">
        <v>50</v>
      </c>
      <c r="E3" s="23">
        <v>22</v>
      </c>
    </row>
    <row r="4" spans="1:18" x14ac:dyDescent="0.25">
      <c r="C4">
        <f>ROUNDDOWN(C3*24,0)</f>
        <v>19</v>
      </c>
      <c r="D4" t="str">
        <f>LEFT(D3,SEARCH("lb",D3)-1)</f>
        <v>10</v>
      </c>
      <c r="H4" t="str">
        <f>LEFT(D3,SEARCH("lb",D3)-1)</f>
        <v>10</v>
      </c>
    </row>
    <row r="5" spans="1:18" x14ac:dyDescent="0.25">
      <c r="A5" s="5" t="s">
        <v>42</v>
      </c>
      <c r="B5" s="4" t="s">
        <v>43</v>
      </c>
      <c r="C5" s="4" t="s">
        <v>44</v>
      </c>
      <c r="D5" s="4" t="s">
        <v>45</v>
      </c>
      <c r="E5" s="4" t="s">
        <v>46</v>
      </c>
      <c r="F5" s="8" t="s">
        <v>56</v>
      </c>
      <c r="G5" s="8" t="s">
        <v>49</v>
      </c>
      <c r="H5" s="19" t="s">
        <v>74</v>
      </c>
      <c r="I5" s="19" t="s">
        <v>72</v>
      </c>
      <c r="J5" s="19" t="s">
        <v>73</v>
      </c>
      <c r="K5" s="19" t="s">
        <v>68</v>
      </c>
      <c r="L5" s="19" t="s">
        <v>69</v>
      </c>
      <c r="M5" s="19" t="s">
        <v>71</v>
      </c>
      <c r="P5" s="14" t="s">
        <v>58</v>
      </c>
      <c r="Q5" s="15"/>
      <c r="R5" s="15"/>
    </row>
    <row r="6" spans="1:18" x14ac:dyDescent="0.25">
      <c r="A6" t="s">
        <v>20</v>
      </c>
      <c r="B6" s="2">
        <v>44746</v>
      </c>
      <c r="C6" s="21">
        <v>0.13402777777777777</v>
      </c>
      <c r="D6" s="22" t="s">
        <v>0</v>
      </c>
      <c r="E6" s="25">
        <v>22</v>
      </c>
      <c r="F6">
        <f>48+34+45+100</f>
        <v>227</v>
      </c>
      <c r="H6" t="str">
        <f t="shared" ref="H6:H28" si="0">LEFT(D6,SEARCH("lb",D6)-1)</f>
        <v>9</v>
      </c>
      <c r="I6">
        <f t="shared" ref="I6:I28" si="1">H6-$D$4</f>
        <v>-1</v>
      </c>
      <c r="J6">
        <f t="shared" ref="J6:J28" si="2">ABS(I6)</f>
        <v>1</v>
      </c>
      <c r="K6">
        <f t="shared" ref="K6:K28" si="3">J6*$Q$12</f>
        <v>-5</v>
      </c>
      <c r="L6">
        <f t="shared" ref="L6:L28" si="4">IF(D6=$D$3,$Q$7,$Q$6)</f>
        <v>50</v>
      </c>
      <c r="M6">
        <f>L6+K6</f>
        <v>45</v>
      </c>
      <c r="P6" t="s">
        <v>59</v>
      </c>
      <c r="Q6">
        <v>50</v>
      </c>
    </row>
    <row r="7" spans="1:18" x14ac:dyDescent="0.25">
      <c r="A7" t="s">
        <v>19</v>
      </c>
      <c r="B7" s="2">
        <v>44752</v>
      </c>
      <c r="C7" s="21">
        <v>0.48749999999999999</v>
      </c>
      <c r="D7" s="22" t="s">
        <v>0</v>
      </c>
      <c r="E7" s="25">
        <v>21.4</v>
      </c>
      <c r="H7" t="str">
        <f t="shared" si="0"/>
        <v>9</v>
      </c>
      <c r="I7">
        <f t="shared" si="1"/>
        <v>-1</v>
      </c>
      <c r="J7">
        <f t="shared" si="2"/>
        <v>1</v>
      </c>
      <c r="K7">
        <f t="shared" si="3"/>
        <v>-5</v>
      </c>
      <c r="L7">
        <f t="shared" si="4"/>
        <v>50</v>
      </c>
      <c r="M7">
        <f t="shared" ref="M7:M28" si="5">L7+K7</f>
        <v>45</v>
      </c>
      <c r="P7" t="s">
        <v>60</v>
      </c>
      <c r="Q7">
        <v>100</v>
      </c>
    </row>
    <row r="8" spans="1:18" x14ac:dyDescent="0.25">
      <c r="A8" t="s">
        <v>21</v>
      </c>
      <c r="B8" s="2">
        <v>44752</v>
      </c>
      <c r="C8" s="21">
        <v>0.36249999999999999</v>
      </c>
      <c r="D8" s="22" t="s">
        <v>1</v>
      </c>
      <c r="E8" s="25">
        <v>21</v>
      </c>
      <c r="H8" t="str">
        <f t="shared" si="0"/>
        <v>9</v>
      </c>
      <c r="I8">
        <f t="shared" si="1"/>
        <v>-1</v>
      </c>
      <c r="J8">
        <f t="shared" si="2"/>
        <v>1</v>
      </c>
      <c r="K8">
        <f t="shared" si="3"/>
        <v>-5</v>
      </c>
      <c r="L8">
        <f t="shared" si="4"/>
        <v>50</v>
      </c>
      <c r="M8">
        <f t="shared" si="5"/>
        <v>45</v>
      </c>
    </row>
    <row r="9" spans="1:18" x14ac:dyDescent="0.25">
      <c r="A9" t="s">
        <v>22</v>
      </c>
      <c r="B9" s="2">
        <v>44743</v>
      </c>
      <c r="C9" s="21">
        <v>6.25E-2</v>
      </c>
      <c r="D9" s="22" t="s">
        <v>2</v>
      </c>
      <c r="E9" s="25">
        <v>23.5</v>
      </c>
      <c r="H9" t="str">
        <f t="shared" si="0"/>
        <v>9</v>
      </c>
      <c r="I9">
        <f t="shared" si="1"/>
        <v>-1</v>
      </c>
      <c r="J9">
        <f t="shared" si="2"/>
        <v>1</v>
      </c>
      <c r="K9">
        <f t="shared" si="3"/>
        <v>-5</v>
      </c>
      <c r="L9">
        <f t="shared" si="4"/>
        <v>50</v>
      </c>
      <c r="M9">
        <f t="shared" si="5"/>
        <v>45</v>
      </c>
      <c r="P9" t="s">
        <v>55</v>
      </c>
    </row>
    <row r="10" spans="1:18" x14ac:dyDescent="0.25">
      <c r="A10" t="s">
        <v>23</v>
      </c>
      <c r="B10" s="2">
        <v>44745</v>
      </c>
      <c r="C10" s="21">
        <v>0.8125</v>
      </c>
      <c r="D10" s="22" t="s">
        <v>3</v>
      </c>
      <c r="E10" s="25">
        <v>22</v>
      </c>
      <c r="H10" t="str">
        <f t="shared" si="0"/>
        <v>10</v>
      </c>
      <c r="I10">
        <f t="shared" si="1"/>
        <v>0</v>
      </c>
      <c r="J10">
        <f t="shared" si="2"/>
        <v>0</v>
      </c>
      <c r="K10">
        <f t="shared" si="3"/>
        <v>0</v>
      </c>
      <c r="L10">
        <f t="shared" si="4"/>
        <v>50</v>
      </c>
      <c r="M10">
        <f t="shared" si="5"/>
        <v>50</v>
      </c>
      <c r="P10" s="16" t="s">
        <v>43</v>
      </c>
      <c r="Q10">
        <v>-2</v>
      </c>
      <c r="R10" t="s">
        <v>51</v>
      </c>
    </row>
    <row r="11" spans="1:18" x14ac:dyDescent="0.25">
      <c r="A11" t="s">
        <v>24</v>
      </c>
      <c r="B11" s="2">
        <v>44745</v>
      </c>
      <c r="C11" s="21">
        <v>0.99652777777777779</v>
      </c>
      <c r="D11" s="22" t="s">
        <v>3</v>
      </c>
      <c r="E11" s="25">
        <v>23</v>
      </c>
      <c r="H11" t="str">
        <f t="shared" si="0"/>
        <v>10</v>
      </c>
      <c r="I11">
        <f t="shared" si="1"/>
        <v>0</v>
      </c>
      <c r="J11">
        <f t="shared" si="2"/>
        <v>0</v>
      </c>
      <c r="K11">
        <f t="shared" si="3"/>
        <v>0</v>
      </c>
      <c r="L11">
        <f t="shared" si="4"/>
        <v>50</v>
      </c>
      <c r="M11">
        <f t="shared" si="5"/>
        <v>50</v>
      </c>
      <c r="P11" s="16" t="s">
        <v>44</v>
      </c>
      <c r="Q11">
        <v>-1</v>
      </c>
      <c r="R11" t="s">
        <v>52</v>
      </c>
    </row>
    <row r="12" spans="1:18" x14ac:dyDescent="0.25">
      <c r="A12" t="s">
        <v>25</v>
      </c>
      <c r="B12" s="2">
        <v>44746</v>
      </c>
      <c r="C12" s="21">
        <v>0.39583333333333331</v>
      </c>
      <c r="D12" s="22" t="s">
        <v>4</v>
      </c>
      <c r="E12" s="25">
        <v>18</v>
      </c>
      <c r="H12" t="str">
        <f t="shared" si="0"/>
        <v>9</v>
      </c>
      <c r="I12">
        <f t="shared" si="1"/>
        <v>-1</v>
      </c>
      <c r="J12">
        <f t="shared" si="2"/>
        <v>1</v>
      </c>
      <c r="K12">
        <f t="shared" si="3"/>
        <v>-5</v>
      </c>
      <c r="L12">
        <f t="shared" si="4"/>
        <v>50</v>
      </c>
      <c r="M12">
        <f t="shared" si="5"/>
        <v>45</v>
      </c>
      <c r="P12" s="16" t="s">
        <v>45</v>
      </c>
      <c r="Q12">
        <v>-5</v>
      </c>
      <c r="R12" t="s">
        <v>53</v>
      </c>
    </row>
    <row r="13" spans="1:18" x14ac:dyDescent="0.25">
      <c r="A13" t="s">
        <v>26</v>
      </c>
      <c r="B13" s="2">
        <v>44746</v>
      </c>
      <c r="C13" s="21">
        <v>0.15069444444444444</v>
      </c>
      <c r="D13" s="22" t="s">
        <v>5</v>
      </c>
      <c r="E13" s="25">
        <v>21.75</v>
      </c>
      <c r="H13" t="str">
        <f t="shared" si="0"/>
        <v>9</v>
      </c>
      <c r="I13">
        <f t="shared" si="1"/>
        <v>-1</v>
      </c>
      <c r="J13">
        <f t="shared" si="2"/>
        <v>1</v>
      </c>
      <c r="K13">
        <f t="shared" si="3"/>
        <v>-5</v>
      </c>
      <c r="L13">
        <f t="shared" si="4"/>
        <v>50</v>
      </c>
      <c r="M13">
        <f t="shared" si="5"/>
        <v>45</v>
      </c>
      <c r="P13" s="16" t="s">
        <v>46</v>
      </c>
      <c r="Q13">
        <v>-2</v>
      </c>
      <c r="R13" t="s">
        <v>54</v>
      </c>
    </row>
    <row r="14" spans="1:18" x14ac:dyDescent="0.25">
      <c r="A14" t="s">
        <v>27</v>
      </c>
      <c r="B14" s="2">
        <v>44747</v>
      </c>
      <c r="C14" s="21">
        <v>0.34722222222222227</v>
      </c>
      <c r="D14" s="22" t="s">
        <v>6</v>
      </c>
      <c r="E14" s="25">
        <v>22</v>
      </c>
      <c r="H14" t="str">
        <f t="shared" si="0"/>
        <v>10</v>
      </c>
      <c r="I14">
        <f t="shared" si="1"/>
        <v>0</v>
      </c>
      <c r="J14">
        <f t="shared" si="2"/>
        <v>0</v>
      </c>
      <c r="K14">
        <f t="shared" si="3"/>
        <v>0</v>
      </c>
      <c r="L14">
        <f t="shared" si="4"/>
        <v>50</v>
      </c>
      <c r="M14">
        <f t="shared" si="5"/>
        <v>50</v>
      </c>
    </row>
    <row r="15" spans="1:18" x14ac:dyDescent="0.25">
      <c r="A15" t="s">
        <v>28</v>
      </c>
      <c r="B15" s="2">
        <v>44747</v>
      </c>
      <c r="C15" s="21">
        <v>0.77430555555555547</v>
      </c>
      <c r="D15" s="22" t="s">
        <v>3</v>
      </c>
      <c r="E15" s="25">
        <v>22</v>
      </c>
      <c r="H15" t="str">
        <f t="shared" si="0"/>
        <v>10</v>
      </c>
      <c r="I15">
        <f t="shared" si="1"/>
        <v>0</v>
      </c>
      <c r="J15">
        <f t="shared" si="2"/>
        <v>0</v>
      </c>
      <c r="K15">
        <f t="shared" si="3"/>
        <v>0</v>
      </c>
      <c r="L15">
        <f t="shared" si="4"/>
        <v>50</v>
      </c>
      <c r="M15">
        <f t="shared" si="5"/>
        <v>50</v>
      </c>
    </row>
    <row r="16" spans="1:18" x14ac:dyDescent="0.25">
      <c r="A16" t="s">
        <v>29</v>
      </c>
      <c r="B16" s="2">
        <v>44760</v>
      </c>
      <c r="C16" s="21">
        <v>5.5555555555555552E-2</v>
      </c>
      <c r="D16" s="22" t="s">
        <v>7</v>
      </c>
      <c r="E16" s="25">
        <v>20</v>
      </c>
      <c r="H16" t="str">
        <f t="shared" si="0"/>
        <v>10</v>
      </c>
      <c r="I16">
        <f t="shared" si="1"/>
        <v>0</v>
      </c>
      <c r="J16">
        <f t="shared" si="2"/>
        <v>0</v>
      </c>
      <c r="K16">
        <f t="shared" si="3"/>
        <v>0</v>
      </c>
      <c r="L16">
        <f t="shared" si="4"/>
        <v>50</v>
      </c>
      <c r="M16">
        <f t="shared" si="5"/>
        <v>50</v>
      </c>
    </row>
    <row r="17" spans="1:13" x14ac:dyDescent="0.25">
      <c r="A17" t="s">
        <v>30</v>
      </c>
      <c r="B17" s="2">
        <v>44749</v>
      </c>
      <c r="C17" s="21">
        <v>0.25</v>
      </c>
      <c r="D17" s="22" t="s">
        <v>8</v>
      </c>
      <c r="E17" s="25">
        <v>23</v>
      </c>
      <c r="H17" t="str">
        <f t="shared" si="0"/>
        <v>9</v>
      </c>
      <c r="I17">
        <f t="shared" si="1"/>
        <v>-1</v>
      </c>
      <c r="J17">
        <f t="shared" si="2"/>
        <v>1</v>
      </c>
      <c r="K17">
        <f t="shared" si="3"/>
        <v>-5</v>
      </c>
      <c r="L17">
        <f t="shared" si="4"/>
        <v>50</v>
      </c>
      <c r="M17">
        <f t="shared" si="5"/>
        <v>45</v>
      </c>
    </row>
    <row r="18" spans="1:13" x14ac:dyDescent="0.25">
      <c r="A18" t="s">
        <v>31</v>
      </c>
      <c r="B18" s="2">
        <v>44746</v>
      </c>
      <c r="C18" s="21">
        <v>0.29444444444444445</v>
      </c>
      <c r="D18" s="22" t="s">
        <v>9</v>
      </c>
      <c r="E18" s="25">
        <v>21</v>
      </c>
      <c r="H18" t="str">
        <f t="shared" si="0"/>
        <v>10</v>
      </c>
      <c r="I18">
        <f t="shared" si="1"/>
        <v>0</v>
      </c>
      <c r="J18">
        <f t="shared" si="2"/>
        <v>0</v>
      </c>
      <c r="K18">
        <f t="shared" si="3"/>
        <v>0</v>
      </c>
      <c r="L18">
        <f t="shared" si="4"/>
        <v>50</v>
      </c>
      <c r="M18">
        <f t="shared" si="5"/>
        <v>50</v>
      </c>
    </row>
    <row r="19" spans="1:13" x14ac:dyDescent="0.25">
      <c r="A19" t="s">
        <v>32</v>
      </c>
      <c r="B19" s="2">
        <v>44751</v>
      </c>
      <c r="C19" s="21">
        <v>0.47916666666666669</v>
      </c>
      <c r="D19" s="22" t="s">
        <v>10</v>
      </c>
      <c r="E19" s="25">
        <v>23</v>
      </c>
      <c r="H19" t="str">
        <f t="shared" si="0"/>
        <v xml:space="preserve">8 </v>
      </c>
      <c r="I19">
        <f t="shared" si="1"/>
        <v>-2</v>
      </c>
      <c r="J19">
        <f t="shared" si="2"/>
        <v>2</v>
      </c>
      <c r="K19">
        <f t="shared" si="3"/>
        <v>-10</v>
      </c>
      <c r="L19">
        <f t="shared" si="4"/>
        <v>50</v>
      </c>
      <c r="M19">
        <f t="shared" si="5"/>
        <v>40</v>
      </c>
    </row>
    <row r="20" spans="1:13" x14ac:dyDescent="0.25">
      <c r="A20" t="s">
        <v>33</v>
      </c>
      <c r="B20" s="2">
        <v>44752</v>
      </c>
      <c r="C20" s="21">
        <v>0.20833333333333334</v>
      </c>
      <c r="D20" s="22" t="s">
        <v>6</v>
      </c>
      <c r="E20" s="25">
        <v>22</v>
      </c>
      <c r="H20" t="str">
        <f t="shared" si="0"/>
        <v>10</v>
      </c>
      <c r="I20">
        <f t="shared" si="1"/>
        <v>0</v>
      </c>
      <c r="J20">
        <f t="shared" si="2"/>
        <v>0</v>
      </c>
      <c r="K20">
        <f t="shared" si="3"/>
        <v>0</v>
      </c>
      <c r="L20">
        <f t="shared" si="4"/>
        <v>50</v>
      </c>
      <c r="M20">
        <f t="shared" si="5"/>
        <v>50</v>
      </c>
    </row>
    <row r="21" spans="1:13" x14ac:dyDescent="0.25">
      <c r="A21" t="s">
        <v>34</v>
      </c>
      <c r="B21" s="2">
        <v>44754</v>
      </c>
      <c r="C21" s="21">
        <v>0.15763888888888888</v>
      </c>
      <c r="D21" s="22" t="s">
        <v>11</v>
      </c>
      <c r="E21" s="25">
        <v>22.5</v>
      </c>
      <c r="H21" t="str">
        <f t="shared" si="0"/>
        <v>9</v>
      </c>
      <c r="I21">
        <f t="shared" si="1"/>
        <v>-1</v>
      </c>
      <c r="J21">
        <f t="shared" si="2"/>
        <v>1</v>
      </c>
      <c r="K21">
        <f t="shared" si="3"/>
        <v>-5</v>
      </c>
      <c r="L21">
        <f t="shared" si="4"/>
        <v>50</v>
      </c>
      <c r="M21">
        <f t="shared" si="5"/>
        <v>45</v>
      </c>
    </row>
    <row r="22" spans="1:13" x14ac:dyDescent="0.25">
      <c r="A22" t="s">
        <v>35</v>
      </c>
      <c r="B22" s="2">
        <v>44747</v>
      </c>
      <c r="C22" s="21">
        <v>0.10416666666666667</v>
      </c>
      <c r="D22" s="22" t="s">
        <v>12</v>
      </c>
      <c r="E22" s="25">
        <v>22</v>
      </c>
      <c r="H22" t="str">
        <f t="shared" si="0"/>
        <v>9</v>
      </c>
      <c r="I22">
        <f t="shared" si="1"/>
        <v>-1</v>
      </c>
      <c r="J22">
        <f t="shared" si="2"/>
        <v>1</v>
      </c>
      <c r="K22">
        <f t="shared" si="3"/>
        <v>-5</v>
      </c>
      <c r="L22">
        <f t="shared" si="4"/>
        <v>50</v>
      </c>
      <c r="M22">
        <f t="shared" si="5"/>
        <v>45</v>
      </c>
    </row>
    <row r="23" spans="1:13" x14ac:dyDescent="0.25">
      <c r="A23" t="s">
        <v>36</v>
      </c>
      <c r="B23" s="2">
        <v>44752</v>
      </c>
      <c r="C23" s="21">
        <v>0.39583333333333331</v>
      </c>
      <c r="D23" s="22" t="s">
        <v>13</v>
      </c>
      <c r="E23" s="25">
        <v>22</v>
      </c>
      <c r="H23" t="str">
        <f t="shared" si="0"/>
        <v>10</v>
      </c>
      <c r="I23">
        <f t="shared" si="1"/>
        <v>0</v>
      </c>
      <c r="J23">
        <f t="shared" si="2"/>
        <v>0</v>
      </c>
      <c r="K23">
        <f t="shared" si="3"/>
        <v>0</v>
      </c>
      <c r="L23">
        <f t="shared" si="4"/>
        <v>50</v>
      </c>
      <c r="M23">
        <f t="shared" si="5"/>
        <v>50</v>
      </c>
    </row>
    <row r="24" spans="1:13" x14ac:dyDescent="0.25">
      <c r="A24" t="s">
        <v>37</v>
      </c>
      <c r="B24" s="2">
        <v>44760</v>
      </c>
      <c r="C24" s="21">
        <v>9.930555555555555E-2</v>
      </c>
      <c r="D24" s="22" t="s">
        <v>14</v>
      </c>
      <c r="E24" s="25">
        <v>21</v>
      </c>
      <c r="H24" t="str">
        <f t="shared" si="0"/>
        <v>11</v>
      </c>
      <c r="I24">
        <f t="shared" si="1"/>
        <v>1</v>
      </c>
      <c r="J24">
        <f t="shared" si="2"/>
        <v>1</v>
      </c>
      <c r="K24">
        <f t="shared" si="3"/>
        <v>-5</v>
      </c>
      <c r="L24">
        <f t="shared" si="4"/>
        <v>50</v>
      </c>
      <c r="M24">
        <f t="shared" si="5"/>
        <v>45</v>
      </c>
    </row>
    <row r="25" spans="1:13" x14ac:dyDescent="0.25">
      <c r="A25" t="s">
        <v>38</v>
      </c>
      <c r="B25" s="2">
        <v>44745</v>
      </c>
      <c r="C25" s="21">
        <v>0.82847222222222217</v>
      </c>
      <c r="D25" s="22" t="s">
        <v>15</v>
      </c>
      <c r="E25" s="25">
        <v>33</v>
      </c>
      <c r="H25" t="str">
        <f t="shared" si="0"/>
        <v>6</v>
      </c>
      <c r="I25">
        <f t="shared" si="1"/>
        <v>-4</v>
      </c>
      <c r="J25">
        <f t="shared" si="2"/>
        <v>4</v>
      </c>
      <c r="K25">
        <f t="shared" si="3"/>
        <v>-20</v>
      </c>
      <c r="L25">
        <f t="shared" si="4"/>
        <v>50</v>
      </c>
      <c r="M25">
        <f t="shared" si="5"/>
        <v>30</v>
      </c>
    </row>
    <row r="26" spans="1:13" x14ac:dyDescent="0.25">
      <c r="A26" t="s">
        <v>39</v>
      </c>
      <c r="B26" s="2">
        <v>44745</v>
      </c>
      <c r="C26" s="21">
        <v>1.9444444444444445E-2</v>
      </c>
      <c r="D26" s="22" t="s">
        <v>16</v>
      </c>
      <c r="E26" s="25">
        <v>23</v>
      </c>
      <c r="H26" t="str">
        <f t="shared" si="0"/>
        <v>8</v>
      </c>
      <c r="I26">
        <f t="shared" si="1"/>
        <v>-2</v>
      </c>
      <c r="J26">
        <f t="shared" si="2"/>
        <v>2</v>
      </c>
      <c r="K26">
        <f t="shared" si="3"/>
        <v>-10</v>
      </c>
      <c r="L26">
        <f t="shared" si="4"/>
        <v>50</v>
      </c>
      <c r="M26">
        <f t="shared" si="5"/>
        <v>40</v>
      </c>
    </row>
    <row r="27" spans="1:13" x14ac:dyDescent="0.25">
      <c r="A27" t="s">
        <v>40</v>
      </c>
      <c r="B27" s="2">
        <v>44747</v>
      </c>
      <c r="C27" s="21">
        <v>0.45347222222222222</v>
      </c>
      <c r="D27" s="22" t="s">
        <v>17</v>
      </c>
      <c r="E27" s="25">
        <v>22</v>
      </c>
      <c r="H27" t="str">
        <f t="shared" si="0"/>
        <v>8</v>
      </c>
      <c r="I27">
        <f t="shared" si="1"/>
        <v>-2</v>
      </c>
      <c r="J27">
        <f t="shared" si="2"/>
        <v>2</v>
      </c>
      <c r="K27">
        <f t="shared" si="3"/>
        <v>-10</v>
      </c>
      <c r="L27">
        <f t="shared" si="4"/>
        <v>50</v>
      </c>
      <c r="M27">
        <f t="shared" si="5"/>
        <v>40</v>
      </c>
    </row>
    <row r="28" spans="1:13" x14ac:dyDescent="0.25">
      <c r="A28" t="s">
        <v>41</v>
      </c>
      <c r="B28" s="2">
        <v>44750</v>
      </c>
      <c r="C28" s="21">
        <v>0.86458333333333337</v>
      </c>
      <c r="D28" s="22" t="s">
        <v>18</v>
      </c>
      <c r="E28" s="25">
        <v>21</v>
      </c>
      <c r="H28" t="str">
        <f t="shared" si="0"/>
        <v>9</v>
      </c>
      <c r="I28">
        <f t="shared" si="1"/>
        <v>-1</v>
      </c>
      <c r="J28">
        <f t="shared" si="2"/>
        <v>1</v>
      </c>
      <c r="K28">
        <f t="shared" si="3"/>
        <v>-5</v>
      </c>
      <c r="L28">
        <f t="shared" si="4"/>
        <v>50</v>
      </c>
      <c r="M28">
        <f t="shared" si="5"/>
        <v>45</v>
      </c>
    </row>
    <row r="29" spans="1:13" x14ac:dyDescent="0.25">
      <c r="B29" s="2"/>
      <c r="C29" s="3"/>
    </row>
    <row r="30" spans="1:13" x14ac:dyDescent="0.25">
      <c r="B30" s="2"/>
      <c r="C30" s="3"/>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186BC-93D4-477B-AFA9-5A433DFC9A01}">
  <sheetPr codeName="Sheet7"/>
  <dimension ref="A1:R30"/>
  <sheetViews>
    <sheetView workbookViewId="0">
      <selection activeCell="D5" sqref="D5"/>
    </sheetView>
  </sheetViews>
  <sheetFormatPr defaultRowHeight="15" outlineLevelCol="1" x14ac:dyDescent="0.25"/>
  <cols>
    <col min="1" max="1" width="11.140625" customWidth="1"/>
    <col min="2" max="2" width="14.28515625" customWidth="1" outlineLevel="1"/>
    <col min="3" max="3" width="14.5703125" customWidth="1" outlineLevel="1"/>
    <col min="4" max="4" width="14.140625" customWidth="1" outlineLevel="1"/>
    <col min="5" max="5" width="14.140625" customWidth="1"/>
    <col min="6" max="6" width="10.28515625" hidden="1" customWidth="1" outlineLevel="1"/>
    <col min="7" max="7" width="9.85546875" hidden="1" customWidth="1" outlineLevel="1"/>
    <col min="8" max="8" width="9.85546875" customWidth="1" collapsed="1"/>
    <col min="9" max="9" width="8.7109375" bestFit="1" customWidth="1"/>
    <col min="10" max="10" width="12.42578125" bestFit="1" customWidth="1"/>
    <col min="11" max="11" width="10.140625" bestFit="1" customWidth="1"/>
    <col min="12" max="12" width="14" bestFit="1" customWidth="1"/>
    <col min="13" max="13" width="11.140625" bestFit="1" customWidth="1"/>
    <col min="16" max="16" width="31.28515625" customWidth="1"/>
    <col min="18" max="18" width="6.28515625" customWidth="1"/>
  </cols>
  <sheetData>
    <row r="1" spans="1:18" s="12" customFormat="1" ht="30.75" customHeight="1" x14ac:dyDescent="0.65">
      <c r="A1" s="13" t="s">
        <v>48</v>
      </c>
    </row>
    <row r="2" spans="1:18" ht="21" customHeight="1" x14ac:dyDescent="0.25"/>
    <row r="3" spans="1:18" x14ac:dyDescent="0.25">
      <c r="A3" s="8" t="s">
        <v>47</v>
      </c>
      <c r="B3" s="6">
        <v>44747</v>
      </c>
      <c r="C3" s="11">
        <v>0.8125</v>
      </c>
      <c r="D3" s="7" t="s">
        <v>50</v>
      </c>
      <c r="E3" s="23">
        <v>22</v>
      </c>
    </row>
    <row r="4" spans="1:18" x14ac:dyDescent="0.25">
      <c r="C4">
        <f>ROUNDDOWN(C3*24,0)</f>
        <v>19</v>
      </c>
      <c r="D4" t="str">
        <f>LEFT(D3,SEARCH("lb",D3)-1)</f>
        <v>10</v>
      </c>
    </row>
    <row r="5" spans="1:18" x14ac:dyDescent="0.25">
      <c r="A5" s="5" t="s">
        <v>42</v>
      </c>
      <c r="B5" s="4" t="s">
        <v>43</v>
      </c>
      <c r="C5" s="4" t="s">
        <v>44</v>
      </c>
      <c r="D5" s="4" t="s">
        <v>45</v>
      </c>
      <c r="E5" s="4" t="s">
        <v>46</v>
      </c>
      <c r="F5" s="8" t="s">
        <v>56</v>
      </c>
      <c r="G5" s="8" t="s">
        <v>49</v>
      </c>
      <c r="H5" s="19" t="s">
        <v>74</v>
      </c>
      <c r="I5" s="19" t="s">
        <v>72</v>
      </c>
      <c r="J5" s="19" t="s">
        <v>73</v>
      </c>
      <c r="K5" s="19" t="s">
        <v>68</v>
      </c>
      <c r="L5" s="19" t="s">
        <v>69</v>
      </c>
      <c r="M5" s="19" t="s">
        <v>71</v>
      </c>
      <c r="P5" s="14" t="s">
        <v>58</v>
      </c>
      <c r="Q5" s="15"/>
      <c r="R5" s="15"/>
    </row>
    <row r="6" spans="1:18" x14ac:dyDescent="0.25">
      <c r="A6" t="s">
        <v>20</v>
      </c>
      <c r="B6" s="2">
        <v>44746</v>
      </c>
      <c r="C6" s="21">
        <v>0.13402777777777777</v>
      </c>
      <c r="D6" s="22" t="s">
        <v>0</v>
      </c>
      <c r="E6" s="25">
        <v>22</v>
      </c>
      <c r="F6">
        <f>48+34+45+100</f>
        <v>227</v>
      </c>
      <c r="H6">
        <f t="shared" ref="H6:H28" si="0">ROUNDDOWN(E6,0)</f>
        <v>22</v>
      </c>
      <c r="I6">
        <f t="shared" ref="I6:I28" si="1">H6-$E$3</f>
        <v>0</v>
      </c>
      <c r="J6">
        <f t="shared" ref="J6:J28" si="2">ABS(I6)</f>
        <v>0</v>
      </c>
      <c r="K6">
        <f t="shared" ref="K6:K28" si="3">J6*$Q$13</f>
        <v>0</v>
      </c>
      <c r="L6">
        <f t="shared" ref="L6:L28" si="4">IF(E6=$E$3,$Q$7,$Q$6)</f>
        <v>100</v>
      </c>
      <c r="M6">
        <f>L6+K6</f>
        <v>100</v>
      </c>
      <c r="P6" t="s">
        <v>59</v>
      </c>
      <c r="Q6">
        <v>50</v>
      </c>
    </row>
    <row r="7" spans="1:18" x14ac:dyDescent="0.25">
      <c r="A7" t="s">
        <v>19</v>
      </c>
      <c r="B7" s="2">
        <v>44752</v>
      </c>
      <c r="C7" s="21">
        <v>0.48749999999999999</v>
      </c>
      <c r="D7" s="22" t="s">
        <v>0</v>
      </c>
      <c r="E7" s="25">
        <v>21.4</v>
      </c>
      <c r="H7">
        <f t="shared" si="0"/>
        <v>21</v>
      </c>
      <c r="I7">
        <f t="shared" si="1"/>
        <v>-1</v>
      </c>
      <c r="J7">
        <f t="shared" si="2"/>
        <v>1</v>
      </c>
      <c r="K7">
        <f t="shared" si="3"/>
        <v>-2</v>
      </c>
      <c r="L7">
        <f t="shared" si="4"/>
        <v>50</v>
      </c>
      <c r="M7">
        <f t="shared" ref="M7:M28" si="5">L7+K7</f>
        <v>48</v>
      </c>
      <c r="P7" t="s">
        <v>60</v>
      </c>
      <c r="Q7">
        <v>100</v>
      </c>
    </row>
    <row r="8" spans="1:18" x14ac:dyDescent="0.25">
      <c r="A8" t="s">
        <v>21</v>
      </c>
      <c r="B8" s="2">
        <v>44752</v>
      </c>
      <c r="C8" s="21">
        <v>0.36249999999999999</v>
      </c>
      <c r="D8" s="22" t="s">
        <v>1</v>
      </c>
      <c r="E8" s="25">
        <v>21</v>
      </c>
      <c r="H8">
        <f t="shared" si="0"/>
        <v>21</v>
      </c>
      <c r="I8">
        <f t="shared" si="1"/>
        <v>-1</v>
      </c>
      <c r="J8">
        <f t="shared" si="2"/>
        <v>1</v>
      </c>
      <c r="K8">
        <f t="shared" si="3"/>
        <v>-2</v>
      </c>
      <c r="L8">
        <f t="shared" si="4"/>
        <v>50</v>
      </c>
      <c r="M8">
        <f t="shared" si="5"/>
        <v>48</v>
      </c>
    </row>
    <row r="9" spans="1:18" x14ac:dyDescent="0.25">
      <c r="A9" t="s">
        <v>22</v>
      </c>
      <c r="B9" s="2">
        <v>44743</v>
      </c>
      <c r="C9" s="21">
        <v>6.25E-2</v>
      </c>
      <c r="D9" s="22" t="s">
        <v>2</v>
      </c>
      <c r="E9" s="25">
        <v>23.5</v>
      </c>
      <c r="H9">
        <f t="shared" si="0"/>
        <v>23</v>
      </c>
      <c r="I9">
        <f t="shared" si="1"/>
        <v>1</v>
      </c>
      <c r="J9">
        <f t="shared" si="2"/>
        <v>1</v>
      </c>
      <c r="K9">
        <f t="shared" si="3"/>
        <v>-2</v>
      </c>
      <c r="L9">
        <f t="shared" si="4"/>
        <v>50</v>
      </c>
      <c r="M9">
        <f t="shared" si="5"/>
        <v>48</v>
      </c>
      <c r="P9" t="s">
        <v>55</v>
      </c>
    </row>
    <row r="10" spans="1:18" x14ac:dyDescent="0.25">
      <c r="A10" t="s">
        <v>23</v>
      </c>
      <c r="B10" s="2">
        <v>44745</v>
      </c>
      <c r="C10" s="21">
        <v>0.8125</v>
      </c>
      <c r="D10" s="22" t="s">
        <v>3</v>
      </c>
      <c r="E10" s="25">
        <v>22</v>
      </c>
      <c r="H10">
        <f t="shared" si="0"/>
        <v>22</v>
      </c>
      <c r="I10">
        <f t="shared" si="1"/>
        <v>0</v>
      </c>
      <c r="J10">
        <f t="shared" si="2"/>
        <v>0</v>
      </c>
      <c r="K10">
        <f t="shared" si="3"/>
        <v>0</v>
      </c>
      <c r="L10">
        <f t="shared" si="4"/>
        <v>100</v>
      </c>
      <c r="M10">
        <f t="shared" si="5"/>
        <v>100</v>
      </c>
      <c r="P10" s="16" t="s">
        <v>43</v>
      </c>
      <c r="Q10">
        <v>-2</v>
      </c>
      <c r="R10" t="s">
        <v>51</v>
      </c>
    </row>
    <row r="11" spans="1:18" x14ac:dyDescent="0.25">
      <c r="A11" t="s">
        <v>24</v>
      </c>
      <c r="B11" s="2">
        <v>44745</v>
      </c>
      <c r="C11" s="21">
        <v>0.99652777777777779</v>
      </c>
      <c r="D11" s="22" t="s">
        <v>3</v>
      </c>
      <c r="E11" s="25">
        <v>23</v>
      </c>
      <c r="H11">
        <f t="shared" si="0"/>
        <v>23</v>
      </c>
      <c r="I11">
        <f t="shared" si="1"/>
        <v>1</v>
      </c>
      <c r="J11">
        <f t="shared" si="2"/>
        <v>1</v>
      </c>
      <c r="K11">
        <f t="shared" si="3"/>
        <v>-2</v>
      </c>
      <c r="L11">
        <f t="shared" si="4"/>
        <v>50</v>
      </c>
      <c r="M11">
        <f t="shared" si="5"/>
        <v>48</v>
      </c>
      <c r="P11" s="16" t="s">
        <v>44</v>
      </c>
      <c r="Q11">
        <v>-1</v>
      </c>
      <c r="R11" t="s">
        <v>52</v>
      </c>
    </row>
    <row r="12" spans="1:18" x14ac:dyDescent="0.25">
      <c r="A12" t="s">
        <v>25</v>
      </c>
      <c r="B12" s="2">
        <v>44746</v>
      </c>
      <c r="C12" s="21">
        <v>0.39583333333333331</v>
      </c>
      <c r="D12" s="22" t="s">
        <v>4</v>
      </c>
      <c r="E12" s="25">
        <v>18</v>
      </c>
      <c r="H12">
        <f t="shared" si="0"/>
        <v>18</v>
      </c>
      <c r="I12">
        <f t="shared" si="1"/>
        <v>-4</v>
      </c>
      <c r="J12">
        <f t="shared" si="2"/>
        <v>4</v>
      </c>
      <c r="K12">
        <f t="shared" si="3"/>
        <v>-8</v>
      </c>
      <c r="L12">
        <f t="shared" si="4"/>
        <v>50</v>
      </c>
      <c r="M12">
        <f t="shared" si="5"/>
        <v>42</v>
      </c>
      <c r="P12" s="16" t="s">
        <v>45</v>
      </c>
      <c r="Q12">
        <v>-5</v>
      </c>
      <c r="R12" t="s">
        <v>53</v>
      </c>
    </row>
    <row r="13" spans="1:18" x14ac:dyDescent="0.25">
      <c r="A13" t="s">
        <v>26</v>
      </c>
      <c r="B13" s="2">
        <v>44746</v>
      </c>
      <c r="C13" s="21">
        <v>0.15069444444444444</v>
      </c>
      <c r="D13" s="22" t="s">
        <v>5</v>
      </c>
      <c r="E13" s="25">
        <v>21.75</v>
      </c>
      <c r="H13">
        <f t="shared" si="0"/>
        <v>21</v>
      </c>
      <c r="I13">
        <f t="shared" si="1"/>
        <v>-1</v>
      </c>
      <c r="J13">
        <f t="shared" si="2"/>
        <v>1</v>
      </c>
      <c r="K13">
        <f t="shared" si="3"/>
        <v>-2</v>
      </c>
      <c r="L13">
        <f t="shared" si="4"/>
        <v>50</v>
      </c>
      <c r="M13">
        <f t="shared" si="5"/>
        <v>48</v>
      </c>
      <c r="P13" s="16" t="s">
        <v>46</v>
      </c>
      <c r="Q13">
        <v>-2</v>
      </c>
      <c r="R13" t="s">
        <v>54</v>
      </c>
    </row>
    <row r="14" spans="1:18" x14ac:dyDescent="0.25">
      <c r="A14" t="s">
        <v>27</v>
      </c>
      <c r="B14" s="2">
        <v>44747</v>
      </c>
      <c r="C14" s="21">
        <v>0.34722222222222227</v>
      </c>
      <c r="D14" s="22" t="s">
        <v>6</v>
      </c>
      <c r="E14" s="25">
        <v>22</v>
      </c>
      <c r="H14">
        <f t="shared" si="0"/>
        <v>22</v>
      </c>
      <c r="I14">
        <f t="shared" si="1"/>
        <v>0</v>
      </c>
      <c r="J14">
        <f t="shared" si="2"/>
        <v>0</v>
      </c>
      <c r="K14">
        <f t="shared" si="3"/>
        <v>0</v>
      </c>
      <c r="L14">
        <f t="shared" si="4"/>
        <v>100</v>
      </c>
      <c r="M14">
        <f t="shared" si="5"/>
        <v>100</v>
      </c>
    </row>
    <row r="15" spans="1:18" x14ac:dyDescent="0.25">
      <c r="A15" t="s">
        <v>28</v>
      </c>
      <c r="B15" s="2">
        <v>44747</v>
      </c>
      <c r="C15" s="21">
        <v>0.77430555555555547</v>
      </c>
      <c r="D15" s="22" t="s">
        <v>3</v>
      </c>
      <c r="E15" s="25">
        <v>22</v>
      </c>
      <c r="H15">
        <f t="shared" si="0"/>
        <v>22</v>
      </c>
      <c r="I15">
        <f t="shared" si="1"/>
        <v>0</v>
      </c>
      <c r="J15">
        <f t="shared" si="2"/>
        <v>0</v>
      </c>
      <c r="K15">
        <f t="shared" si="3"/>
        <v>0</v>
      </c>
      <c r="L15">
        <f t="shared" si="4"/>
        <v>100</v>
      </c>
      <c r="M15">
        <f t="shared" si="5"/>
        <v>100</v>
      </c>
    </row>
    <row r="16" spans="1:18" x14ac:dyDescent="0.25">
      <c r="A16" t="s">
        <v>29</v>
      </c>
      <c r="B16" s="2">
        <v>44760</v>
      </c>
      <c r="C16" s="21">
        <v>5.5555555555555552E-2</v>
      </c>
      <c r="D16" s="22" t="s">
        <v>7</v>
      </c>
      <c r="E16" s="25">
        <v>20</v>
      </c>
      <c r="H16">
        <f t="shared" si="0"/>
        <v>20</v>
      </c>
      <c r="I16">
        <f t="shared" si="1"/>
        <v>-2</v>
      </c>
      <c r="J16">
        <f t="shared" si="2"/>
        <v>2</v>
      </c>
      <c r="K16">
        <f t="shared" si="3"/>
        <v>-4</v>
      </c>
      <c r="L16">
        <f t="shared" si="4"/>
        <v>50</v>
      </c>
      <c r="M16">
        <f t="shared" si="5"/>
        <v>46</v>
      </c>
    </row>
    <row r="17" spans="1:13" x14ac:dyDescent="0.25">
      <c r="A17" t="s">
        <v>30</v>
      </c>
      <c r="B17" s="2">
        <v>44749</v>
      </c>
      <c r="C17" s="21">
        <v>0.25</v>
      </c>
      <c r="D17" s="22" t="s">
        <v>8</v>
      </c>
      <c r="E17" s="25">
        <v>23</v>
      </c>
      <c r="H17">
        <f t="shared" si="0"/>
        <v>23</v>
      </c>
      <c r="I17">
        <f t="shared" si="1"/>
        <v>1</v>
      </c>
      <c r="J17">
        <f t="shared" si="2"/>
        <v>1</v>
      </c>
      <c r="K17">
        <f t="shared" si="3"/>
        <v>-2</v>
      </c>
      <c r="L17">
        <f t="shared" si="4"/>
        <v>50</v>
      </c>
      <c r="M17">
        <f t="shared" si="5"/>
        <v>48</v>
      </c>
    </row>
    <row r="18" spans="1:13" x14ac:dyDescent="0.25">
      <c r="A18" t="s">
        <v>31</v>
      </c>
      <c r="B18" s="2">
        <v>44746</v>
      </c>
      <c r="C18" s="21">
        <v>0.29444444444444445</v>
      </c>
      <c r="D18" s="22" t="s">
        <v>9</v>
      </c>
      <c r="E18" s="25">
        <v>21</v>
      </c>
      <c r="H18">
        <f t="shared" si="0"/>
        <v>21</v>
      </c>
      <c r="I18">
        <f t="shared" si="1"/>
        <v>-1</v>
      </c>
      <c r="J18">
        <f t="shared" si="2"/>
        <v>1</v>
      </c>
      <c r="K18">
        <f t="shared" si="3"/>
        <v>-2</v>
      </c>
      <c r="L18">
        <f t="shared" si="4"/>
        <v>50</v>
      </c>
      <c r="M18">
        <f t="shared" si="5"/>
        <v>48</v>
      </c>
    </row>
    <row r="19" spans="1:13" x14ac:dyDescent="0.25">
      <c r="A19" t="s">
        <v>32</v>
      </c>
      <c r="B19" s="2">
        <v>44751</v>
      </c>
      <c r="C19" s="21">
        <v>0.47916666666666669</v>
      </c>
      <c r="D19" s="22" t="s">
        <v>10</v>
      </c>
      <c r="E19" s="25">
        <v>23</v>
      </c>
      <c r="H19">
        <f t="shared" si="0"/>
        <v>23</v>
      </c>
      <c r="I19">
        <f t="shared" si="1"/>
        <v>1</v>
      </c>
      <c r="J19">
        <f t="shared" si="2"/>
        <v>1</v>
      </c>
      <c r="K19">
        <f t="shared" si="3"/>
        <v>-2</v>
      </c>
      <c r="L19">
        <f t="shared" si="4"/>
        <v>50</v>
      </c>
      <c r="M19">
        <f t="shared" si="5"/>
        <v>48</v>
      </c>
    </row>
    <row r="20" spans="1:13" x14ac:dyDescent="0.25">
      <c r="A20" t="s">
        <v>33</v>
      </c>
      <c r="B20" s="2">
        <v>44752</v>
      </c>
      <c r="C20" s="21">
        <v>0.20833333333333334</v>
      </c>
      <c r="D20" s="22" t="s">
        <v>6</v>
      </c>
      <c r="E20" s="25">
        <v>22</v>
      </c>
      <c r="H20">
        <f t="shared" si="0"/>
        <v>22</v>
      </c>
      <c r="I20">
        <f t="shared" si="1"/>
        <v>0</v>
      </c>
      <c r="J20">
        <f t="shared" si="2"/>
        <v>0</v>
      </c>
      <c r="K20">
        <f t="shared" si="3"/>
        <v>0</v>
      </c>
      <c r="L20">
        <f t="shared" si="4"/>
        <v>100</v>
      </c>
      <c r="M20">
        <f t="shared" si="5"/>
        <v>100</v>
      </c>
    </row>
    <row r="21" spans="1:13" x14ac:dyDescent="0.25">
      <c r="A21" t="s">
        <v>34</v>
      </c>
      <c r="B21" s="2">
        <v>44754</v>
      </c>
      <c r="C21" s="21">
        <v>0.15763888888888888</v>
      </c>
      <c r="D21" s="22" t="s">
        <v>11</v>
      </c>
      <c r="E21" s="25">
        <v>22.5</v>
      </c>
      <c r="H21">
        <f t="shared" si="0"/>
        <v>22</v>
      </c>
      <c r="I21">
        <f t="shared" si="1"/>
        <v>0</v>
      </c>
      <c r="J21">
        <f t="shared" si="2"/>
        <v>0</v>
      </c>
      <c r="K21">
        <f t="shared" si="3"/>
        <v>0</v>
      </c>
      <c r="L21">
        <f t="shared" si="4"/>
        <v>50</v>
      </c>
      <c r="M21">
        <f t="shared" si="5"/>
        <v>50</v>
      </c>
    </row>
    <row r="22" spans="1:13" x14ac:dyDescent="0.25">
      <c r="A22" t="s">
        <v>35</v>
      </c>
      <c r="B22" s="2">
        <v>44747</v>
      </c>
      <c r="C22" s="21">
        <v>0.10416666666666667</v>
      </c>
      <c r="D22" s="22" t="s">
        <v>12</v>
      </c>
      <c r="E22" s="25">
        <v>22</v>
      </c>
      <c r="H22">
        <f t="shared" si="0"/>
        <v>22</v>
      </c>
      <c r="I22">
        <f t="shared" si="1"/>
        <v>0</v>
      </c>
      <c r="J22">
        <f t="shared" si="2"/>
        <v>0</v>
      </c>
      <c r="K22">
        <f t="shared" si="3"/>
        <v>0</v>
      </c>
      <c r="L22">
        <f t="shared" si="4"/>
        <v>100</v>
      </c>
      <c r="M22">
        <f t="shared" si="5"/>
        <v>100</v>
      </c>
    </row>
    <row r="23" spans="1:13" x14ac:dyDescent="0.25">
      <c r="A23" t="s">
        <v>36</v>
      </c>
      <c r="B23" s="2">
        <v>44752</v>
      </c>
      <c r="C23" s="21">
        <v>0.39583333333333331</v>
      </c>
      <c r="D23" s="22" t="s">
        <v>13</v>
      </c>
      <c r="E23" s="25">
        <v>22</v>
      </c>
      <c r="H23">
        <f t="shared" si="0"/>
        <v>22</v>
      </c>
      <c r="I23">
        <f t="shared" si="1"/>
        <v>0</v>
      </c>
      <c r="J23">
        <f t="shared" si="2"/>
        <v>0</v>
      </c>
      <c r="K23">
        <f t="shared" si="3"/>
        <v>0</v>
      </c>
      <c r="L23">
        <f t="shared" si="4"/>
        <v>100</v>
      </c>
      <c r="M23">
        <f t="shared" si="5"/>
        <v>100</v>
      </c>
    </row>
    <row r="24" spans="1:13" x14ac:dyDescent="0.25">
      <c r="A24" t="s">
        <v>37</v>
      </c>
      <c r="B24" s="2">
        <v>44760</v>
      </c>
      <c r="C24" s="21">
        <v>9.930555555555555E-2</v>
      </c>
      <c r="D24" s="22" t="s">
        <v>14</v>
      </c>
      <c r="E24" s="25">
        <v>21</v>
      </c>
      <c r="H24">
        <f t="shared" si="0"/>
        <v>21</v>
      </c>
      <c r="I24">
        <f t="shared" si="1"/>
        <v>-1</v>
      </c>
      <c r="J24">
        <f t="shared" si="2"/>
        <v>1</v>
      </c>
      <c r="K24">
        <f t="shared" si="3"/>
        <v>-2</v>
      </c>
      <c r="L24">
        <f t="shared" si="4"/>
        <v>50</v>
      </c>
      <c r="M24">
        <f t="shared" si="5"/>
        <v>48</v>
      </c>
    </row>
    <row r="25" spans="1:13" x14ac:dyDescent="0.25">
      <c r="A25" t="s">
        <v>38</v>
      </c>
      <c r="B25" s="2">
        <v>44745</v>
      </c>
      <c r="C25" s="21">
        <v>0.82847222222222217</v>
      </c>
      <c r="D25" s="22" t="s">
        <v>15</v>
      </c>
      <c r="E25" s="25">
        <v>33</v>
      </c>
      <c r="H25">
        <f t="shared" si="0"/>
        <v>33</v>
      </c>
      <c r="I25">
        <f t="shared" si="1"/>
        <v>11</v>
      </c>
      <c r="J25">
        <f t="shared" si="2"/>
        <v>11</v>
      </c>
      <c r="K25">
        <f t="shared" si="3"/>
        <v>-22</v>
      </c>
      <c r="L25">
        <f t="shared" si="4"/>
        <v>50</v>
      </c>
      <c r="M25">
        <f t="shared" si="5"/>
        <v>28</v>
      </c>
    </row>
    <row r="26" spans="1:13" x14ac:dyDescent="0.25">
      <c r="A26" t="s">
        <v>39</v>
      </c>
      <c r="B26" s="2">
        <v>44745</v>
      </c>
      <c r="C26" s="21">
        <v>1.9444444444444445E-2</v>
      </c>
      <c r="D26" s="22" t="s">
        <v>16</v>
      </c>
      <c r="E26" s="25">
        <v>23</v>
      </c>
      <c r="H26">
        <f t="shared" si="0"/>
        <v>23</v>
      </c>
      <c r="I26">
        <f t="shared" si="1"/>
        <v>1</v>
      </c>
      <c r="J26">
        <f t="shared" si="2"/>
        <v>1</v>
      </c>
      <c r="K26">
        <f t="shared" si="3"/>
        <v>-2</v>
      </c>
      <c r="L26">
        <f t="shared" si="4"/>
        <v>50</v>
      </c>
      <c r="M26">
        <f t="shared" si="5"/>
        <v>48</v>
      </c>
    </row>
    <row r="27" spans="1:13" x14ac:dyDescent="0.25">
      <c r="A27" t="s">
        <v>40</v>
      </c>
      <c r="B27" s="2">
        <v>44747</v>
      </c>
      <c r="C27" s="21">
        <v>0.45347222222222222</v>
      </c>
      <c r="D27" s="22" t="s">
        <v>17</v>
      </c>
      <c r="E27" s="25">
        <v>22</v>
      </c>
      <c r="H27">
        <f t="shared" si="0"/>
        <v>22</v>
      </c>
      <c r="I27">
        <f t="shared" si="1"/>
        <v>0</v>
      </c>
      <c r="J27">
        <f t="shared" si="2"/>
        <v>0</v>
      </c>
      <c r="K27">
        <f t="shared" si="3"/>
        <v>0</v>
      </c>
      <c r="L27">
        <f t="shared" si="4"/>
        <v>100</v>
      </c>
      <c r="M27">
        <f t="shared" si="5"/>
        <v>100</v>
      </c>
    </row>
    <row r="28" spans="1:13" x14ac:dyDescent="0.25">
      <c r="A28" t="s">
        <v>41</v>
      </c>
      <c r="B28" s="2">
        <v>44750</v>
      </c>
      <c r="C28" s="21">
        <v>0.86458333333333337</v>
      </c>
      <c r="D28" s="22" t="s">
        <v>18</v>
      </c>
      <c r="E28" s="25">
        <v>21</v>
      </c>
      <c r="H28">
        <f t="shared" si="0"/>
        <v>21</v>
      </c>
      <c r="I28">
        <f t="shared" si="1"/>
        <v>-1</v>
      </c>
      <c r="J28">
        <f t="shared" si="2"/>
        <v>1</v>
      </c>
      <c r="K28">
        <f t="shared" si="3"/>
        <v>-2</v>
      </c>
      <c r="L28">
        <f t="shared" si="4"/>
        <v>50</v>
      </c>
      <c r="M28">
        <f t="shared" si="5"/>
        <v>48</v>
      </c>
    </row>
    <row r="29" spans="1:13" x14ac:dyDescent="0.25">
      <c r="B29" s="2"/>
      <c r="C29" s="3"/>
    </row>
    <row r="30" spans="1:13" x14ac:dyDescent="0.25">
      <c r="B30" s="2"/>
      <c r="C30" s="3"/>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6475A-708D-4F47-BB6C-933275ABBCBF}">
  <sheetPr codeName="Sheet8"/>
  <dimension ref="A1:Q30"/>
  <sheetViews>
    <sheetView topLeftCell="A4" workbookViewId="0">
      <selection activeCell="K6" sqref="K6"/>
    </sheetView>
  </sheetViews>
  <sheetFormatPr defaultRowHeight="15" outlineLevelCol="1" x14ac:dyDescent="0.25"/>
  <cols>
    <col min="1" max="1" width="11.140625" customWidth="1"/>
    <col min="2" max="2" width="14.28515625" hidden="1" customWidth="1" outlineLevel="1"/>
    <col min="3" max="3" width="14.5703125" hidden="1" customWidth="1" outlineLevel="1"/>
    <col min="4" max="5" width="14.140625" hidden="1" customWidth="1" outlineLevel="1"/>
    <col min="6" max="6" width="10.28515625" customWidth="1" collapsed="1"/>
    <col min="7" max="7" width="9.85546875" customWidth="1"/>
    <col min="8" max="8" width="10.42578125" customWidth="1" outlineLevel="1"/>
    <col min="9" max="9" width="15.28515625" customWidth="1" outlineLevel="1"/>
    <col min="10" max="10" width="15.5703125" customWidth="1" outlineLevel="1"/>
    <col min="11" max="11" width="10.7109375" customWidth="1" outlineLevel="1"/>
    <col min="12" max="12" width="13.7109375" customWidth="1" outlineLevel="1"/>
    <col min="13" max="13" width="10.42578125" customWidth="1"/>
    <col min="14" max="14" width="31" hidden="1" customWidth="1" outlineLevel="1"/>
    <col min="15" max="16" width="0" hidden="1" customWidth="1" outlineLevel="1"/>
    <col min="17" max="17" width="9.140625" collapsed="1"/>
  </cols>
  <sheetData>
    <row r="1" spans="1:16" s="12" customFormat="1" ht="30.75" customHeight="1" x14ac:dyDescent="0.65">
      <c r="A1" s="13" t="s">
        <v>48</v>
      </c>
    </row>
    <row r="3" spans="1:16" x14ac:dyDescent="0.25">
      <c r="A3" s="1" t="s">
        <v>47</v>
      </c>
      <c r="B3" s="6">
        <v>44747</v>
      </c>
      <c r="C3" s="11">
        <v>0.8125</v>
      </c>
      <c r="D3" s="7" t="s">
        <v>50</v>
      </c>
      <c r="E3" s="23">
        <v>22</v>
      </c>
      <c r="N3" s="10"/>
    </row>
    <row r="4" spans="1:16" x14ac:dyDescent="0.25">
      <c r="D4">
        <v>10</v>
      </c>
      <c r="G4">
        <f>MAX(F6:F28)</f>
        <v>299</v>
      </c>
      <c r="I4" s="19" t="s">
        <v>67</v>
      </c>
      <c r="J4" s="20"/>
      <c r="K4" s="20"/>
      <c r="L4" s="20"/>
    </row>
    <row r="5" spans="1:16" x14ac:dyDescent="0.25">
      <c r="A5" s="5" t="s">
        <v>42</v>
      </c>
      <c r="B5" s="4" t="s">
        <v>43</v>
      </c>
      <c r="C5" s="4" t="s">
        <v>44</v>
      </c>
      <c r="D5" s="4" t="s">
        <v>45</v>
      </c>
      <c r="E5" s="4" t="s">
        <v>46</v>
      </c>
      <c r="F5" s="8" t="s">
        <v>56</v>
      </c>
      <c r="G5" s="8" t="s">
        <v>49</v>
      </c>
      <c r="H5" s="8" t="s">
        <v>57</v>
      </c>
      <c r="I5" s="18" t="s">
        <v>61</v>
      </c>
      <c r="J5" s="18" t="s">
        <v>62</v>
      </c>
      <c r="K5" s="18" t="s">
        <v>64</v>
      </c>
      <c r="L5" s="18" t="s">
        <v>63</v>
      </c>
      <c r="N5" s="14" t="s">
        <v>58</v>
      </c>
      <c r="O5" s="15"/>
      <c r="P5" s="15"/>
    </row>
    <row r="6" spans="1:16" x14ac:dyDescent="0.25">
      <c r="A6" t="s">
        <v>19</v>
      </c>
      <c r="B6" s="2">
        <v>44752</v>
      </c>
      <c r="C6" s="10">
        <v>0.48749999999999999</v>
      </c>
      <c r="D6" t="s">
        <v>0</v>
      </c>
      <c r="E6" s="24">
        <v>21.4</v>
      </c>
      <c r="F6">
        <f>SUM(I6:L6)</f>
        <v>175</v>
      </c>
      <c r="G6" t="str">
        <f>IF(F6=$G$4,"Winner","")</f>
        <v/>
      </c>
      <c r="H6">
        <f t="shared" ref="H6:H28" si="0">_xlfn.RANK.EQ(F6,$F$6:$F$28)</f>
        <v>13</v>
      </c>
      <c r="I6">
        <f t="shared" ref="I6:I28" si="1">IF(B6=$B$3,100,50+ABS(B6-$B$3)*$O$10)</f>
        <v>40</v>
      </c>
      <c r="J6">
        <f>IF(C6=C$3,100,50+ABS(HOUR(C6)-HOUR($C$3))*$O$11)</f>
        <v>42</v>
      </c>
      <c r="K6">
        <f>IF(D6=D$3,100,50+(ABS(LEFT(D6,SEARCH("lb",D6)-1)-$D$4)*$O$12))</f>
        <v>45</v>
      </c>
      <c r="L6">
        <f t="shared" ref="L6:L28" si="2">IF(E6=E$3,100,50+ABS(ROUNDDOWN(E6,0)-ROUNDDOWN(E$3,0))*$O$13)</f>
        <v>48</v>
      </c>
      <c r="N6" t="s">
        <v>59</v>
      </c>
      <c r="O6">
        <v>50</v>
      </c>
    </row>
    <row r="7" spans="1:16" x14ac:dyDescent="0.25">
      <c r="A7" t="s">
        <v>20</v>
      </c>
      <c r="B7" s="2">
        <v>44746</v>
      </c>
      <c r="C7" s="10">
        <v>0.13402777777777777</v>
      </c>
      <c r="D7" t="s">
        <v>0</v>
      </c>
      <c r="E7" s="24">
        <v>22</v>
      </c>
      <c r="F7">
        <f t="shared" ref="F7:F28" si="3">SUM(I7:L7)</f>
        <v>227</v>
      </c>
      <c r="G7" t="str">
        <f t="shared" ref="G7:G28" si="4">IF(F7=$G$4,"Winner","")</f>
        <v/>
      </c>
      <c r="H7">
        <f t="shared" si="0"/>
        <v>7</v>
      </c>
      <c r="I7">
        <f t="shared" si="1"/>
        <v>48</v>
      </c>
      <c r="J7">
        <f t="shared" ref="J7:J28" si="5">IF(C7=C$3,100,50+ABS(HOUR(C7)-HOUR($C$3))*$O$11)</f>
        <v>34</v>
      </c>
      <c r="K7">
        <f t="shared" ref="K7:K28" si="6">IF(D7=D$3,100,50+(ABS(LEFT(D7,SEARCH("lb",D7)-1)-$D$4)*$O$12))</f>
        <v>45</v>
      </c>
      <c r="L7">
        <f t="shared" si="2"/>
        <v>100</v>
      </c>
      <c r="M7" s="9"/>
      <c r="N7" t="s">
        <v>60</v>
      </c>
      <c r="O7">
        <v>100</v>
      </c>
    </row>
    <row r="8" spans="1:16" x14ac:dyDescent="0.25">
      <c r="A8" t="s">
        <v>21</v>
      </c>
      <c r="B8" s="2">
        <v>44752</v>
      </c>
      <c r="C8" s="10">
        <v>0.36249999999999999</v>
      </c>
      <c r="D8" t="s">
        <v>1</v>
      </c>
      <c r="E8" s="24">
        <v>21</v>
      </c>
      <c r="F8">
        <f t="shared" si="3"/>
        <v>172</v>
      </c>
      <c r="G8" t="str">
        <f t="shared" si="4"/>
        <v/>
      </c>
      <c r="H8">
        <f t="shared" si="0"/>
        <v>16</v>
      </c>
      <c r="I8">
        <f t="shared" si="1"/>
        <v>40</v>
      </c>
      <c r="J8">
        <f t="shared" si="5"/>
        <v>39</v>
      </c>
      <c r="K8">
        <f t="shared" si="6"/>
        <v>45</v>
      </c>
      <c r="L8">
        <f t="shared" si="2"/>
        <v>48</v>
      </c>
    </row>
    <row r="9" spans="1:16" x14ac:dyDescent="0.25">
      <c r="A9" t="s">
        <v>22</v>
      </c>
      <c r="B9" s="2">
        <v>44743</v>
      </c>
      <c r="C9" s="10">
        <v>6.25E-2</v>
      </c>
      <c r="D9" t="s">
        <v>2</v>
      </c>
      <c r="E9" s="24">
        <v>23.5</v>
      </c>
      <c r="F9">
        <f t="shared" si="3"/>
        <v>167</v>
      </c>
      <c r="G9" t="str">
        <f t="shared" si="4"/>
        <v/>
      </c>
      <c r="H9">
        <f t="shared" si="0"/>
        <v>18</v>
      </c>
      <c r="I9">
        <f t="shared" si="1"/>
        <v>42</v>
      </c>
      <c r="J9">
        <f t="shared" si="5"/>
        <v>32</v>
      </c>
      <c r="K9">
        <f t="shared" si="6"/>
        <v>45</v>
      </c>
      <c r="L9">
        <f t="shared" si="2"/>
        <v>48</v>
      </c>
      <c r="N9" t="s">
        <v>55</v>
      </c>
    </row>
    <row r="10" spans="1:16" x14ac:dyDescent="0.25">
      <c r="A10" t="s">
        <v>23</v>
      </c>
      <c r="B10" s="2">
        <v>44745</v>
      </c>
      <c r="C10" s="10">
        <v>0.8125</v>
      </c>
      <c r="D10" t="s">
        <v>3</v>
      </c>
      <c r="E10" s="24">
        <v>22</v>
      </c>
      <c r="F10">
        <f t="shared" si="3"/>
        <v>296</v>
      </c>
      <c r="G10" t="str">
        <f t="shared" si="4"/>
        <v/>
      </c>
      <c r="H10">
        <f t="shared" si="0"/>
        <v>2</v>
      </c>
      <c r="I10">
        <f t="shared" si="1"/>
        <v>46</v>
      </c>
      <c r="J10">
        <f t="shared" si="5"/>
        <v>100</v>
      </c>
      <c r="K10">
        <f t="shared" si="6"/>
        <v>50</v>
      </c>
      <c r="L10">
        <f t="shared" si="2"/>
        <v>100</v>
      </c>
      <c r="N10" s="16" t="s">
        <v>43</v>
      </c>
      <c r="O10">
        <v>-2</v>
      </c>
      <c r="P10" t="s">
        <v>51</v>
      </c>
    </row>
    <row r="11" spans="1:16" x14ac:dyDescent="0.25">
      <c r="A11" t="s">
        <v>24</v>
      </c>
      <c r="B11" s="2">
        <v>44745</v>
      </c>
      <c r="C11" s="10">
        <v>0.99652777777777779</v>
      </c>
      <c r="D11" t="s">
        <v>3</v>
      </c>
      <c r="E11" s="24">
        <v>23</v>
      </c>
      <c r="F11">
        <f t="shared" si="3"/>
        <v>190</v>
      </c>
      <c r="G11" t="str">
        <f t="shared" si="4"/>
        <v/>
      </c>
      <c r="H11">
        <f t="shared" si="0"/>
        <v>9</v>
      </c>
      <c r="I11">
        <f t="shared" si="1"/>
        <v>46</v>
      </c>
      <c r="J11">
        <f t="shared" si="5"/>
        <v>46</v>
      </c>
      <c r="K11">
        <f t="shared" si="6"/>
        <v>50</v>
      </c>
      <c r="L11">
        <f t="shared" si="2"/>
        <v>48</v>
      </c>
      <c r="N11" s="16" t="s">
        <v>44</v>
      </c>
      <c r="O11">
        <v>-1</v>
      </c>
      <c r="P11" t="s">
        <v>52</v>
      </c>
    </row>
    <row r="12" spans="1:16" x14ac:dyDescent="0.25">
      <c r="A12" t="s">
        <v>25</v>
      </c>
      <c r="B12" s="2">
        <v>44746</v>
      </c>
      <c r="C12" s="10">
        <v>0.39583333333333331</v>
      </c>
      <c r="D12" t="s">
        <v>4</v>
      </c>
      <c r="E12" s="24">
        <v>18</v>
      </c>
      <c r="F12">
        <f t="shared" si="3"/>
        <v>175</v>
      </c>
      <c r="G12" t="str">
        <f t="shared" si="4"/>
        <v/>
      </c>
      <c r="H12">
        <f t="shared" si="0"/>
        <v>13</v>
      </c>
      <c r="I12">
        <f t="shared" si="1"/>
        <v>48</v>
      </c>
      <c r="J12">
        <f t="shared" si="5"/>
        <v>40</v>
      </c>
      <c r="K12">
        <f t="shared" si="6"/>
        <v>45</v>
      </c>
      <c r="L12">
        <f t="shared" si="2"/>
        <v>42</v>
      </c>
      <c r="N12" s="16" t="s">
        <v>45</v>
      </c>
      <c r="O12">
        <v>-5</v>
      </c>
      <c r="P12" t="s">
        <v>53</v>
      </c>
    </row>
    <row r="13" spans="1:16" x14ac:dyDescent="0.25">
      <c r="A13" t="s">
        <v>26</v>
      </c>
      <c r="B13" s="2">
        <v>44746</v>
      </c>
      <c r="C13" s="10">
        <v>0.15069444444444444</v>
      </c>
      <c r="D13" t="s">
        <v>5</v>
      </c>
      <c r="E13" s="24">
        <v>21.75</v>
      </c>
      <c r="F13">
        <f t="shared" si="3"/>
        <v>175</v>
      </c>
      <c r="G13" t="str">
        <f t="shared" si="4"/>
        <v/>
      </c>
      <c r="H13">
        <f t="shared" si="0"/>
        <v>13</v>
      </c>
      <c r="I13">
        <f t="shared" si="1"/>
        <v>48</v>
      </c>
      <c r="J13">
        <f t="shared" si="5"/>
        <v>34</v>
      </c>
      <c r="K13">
        <f t="shared" si="6"/>
        <v>45</v>
      </c>
      <c r="L13">
        <f t="shared" si="2"/>
        <v>48</v>
      </c>
      <c r="N13" s="16" t="s">
        <v>46</v>
      </c>
      <c r="O13">
        <v>-2</v>
      </c>
      <c r="P13" t="s">
        <v>54</v>
      </c>
    </row>
    <row r="14" spans="1:16" x14ac:dyDescent="0.25">
      <c r="A14" t="s">
        <v>27</v>
      </c>
      <c r="B14" s="2">
        <v>44747</v>
      </c>
      <c r="C14" s="10">
        <v>0.34722222222222227</v>
      </c>
      <c r="D14" t="s">
        <v>6</v>
      </c>
      <c r="E14" s="24">
        <v>22</v>
      </c>
      <c r="F14">
        <f t="shared" si="3"/>
        <v>289</v>
      </c>
      <c r="G14" t="str">
        <f t="shared" si="4"/>
        <v/>
      </c>
      <c r="H14">
        <f t="shared" si="0"/>
        <v>3</v>
      </c>
      <c r="I14">
        <f t="shared" si="1"/>
        <v>100</v>
      </c>
      <c r="J14">
        <f t="shared" si="5"/>
        <v>39</v>
      </c>
      <c r="K14">
        <f t="shared" si="6"/>
        <v>50</v>
      </c>
      <c r="L14">
        <f t="shared" si="2"/>
        <v>100</v>
      </c>
    </row>
    <row r="15" spans="1:16" x14ac:dyDescent="0.25">
      <c r="A15" t="s">
        <v>28</v>
      </c>
      <c r="B15" s="2">
        <v>44747</v>
      </c>
      <c r="C15" s="10">
        <v>0.77430555555555547</v>
      </c>
      <c r="D15" t="s">
        <v>3</v>
      </c>
      <c r="E15" s="24">
        <v>22</v>
      </c>
      <c r="F15">
        <f t="shared" si="3"/>
        <v>299</v>
      </c>
      <c r="G15" t="str">
        <f t="shared" si="4"/>
        <v>Winner</v>
      </c>
      <c r="H15">
        <f t="shared" si="0"/>
        <v>1</v>
      </c>
      <c r="I15">
        <f t="shared" si="1"/>
        <v>100</v>
      </c>
      <c r="J15">
        <f t="shared" si="5"/>
        <v>49</v>
      </c>
      <c r="K15">
        <f t="shared" si="6"/>
        <v>50</v>
      </c>
      <c r="L15">
        <f t="shared" si="2"/>
        <v>100</v>
      </c>
    </row>
    <row r="16" spans="1:16" x14ac:dyDescent="0.25">
      <c r="A16" t="s">
        <v>29</v>
      </c>
      <c r="B16" s="2">
        <v>44760</v>
      </c>
      <c r="C16" s="10">
        <v>5.5555555555555552E-2</v>
      </c>
      <c r="D16" t="s">
        <v>7</v>
      </c>
      <c r="E16" s="24">
        <v>20</v>
      </c>
      <c r="F16">
        <f t="shared" si="3"/>
        <v>152</v>
      </c>
      <c r="G16" t="str">
        <f t="shared" si="4"/>
        <v/>
      </c>
      <c r="H16">
        <f t="shared" si="0"/>
        <v>22</v>
      </c>
      <c r="I16">
        <f t="shared" si="1"/>
        <v>24</v>
      </c>
      <c r="J16">
        <f t="shared" si="5"/>
        <v>32</v>
      </c>
      <c r="K16">
        <f t="shared" si="6"/>
        <v>50</v>
      </c>
      <c r="L16">
        <f t="shared" si="2"/>
        <v>46</v>
      </c>
    </row>
    <row r="17" spans="1:12" x14ac:dyDescent="0.25">
      <c r="A17" t="s">
        <v>30</v>
      </c>
      <c r="B17" s="2">
        <v>44749</v>
      </c>
      <c r="C17" s="10">
        <v>0.25</v>
      </c>
      <c r="D17" t="s">
        <v>8</v>
      </c>
      <c r="E17" s="24">
        <v>23</v>
      </c>
      <c r="F17">
        <f t="shared" si="3"/>
        <v>176</v>
      </c>
      <c r="G17" t="str">
        <f t="shared" si="4"/>
        <v/>
      </c>
      <c r="H17">
        <f t="shared" si="0"/>
        <v>12</v>
      </c>
      <c r="I17">
        <f t="shared" si="1"/>
        <v>46</v>
      </c>
      <c r="J17">
        <f t="shared" si="5"/>
        <v>37</v>
      </c>
      <c r="K17">
        <f t="shared" si="6"/>
        <v>45</v>
      </c>
      <c r="L17">
        <f t="shared" si="2"/>
        <v>48</v>
      </c>
    </row>
    <row r="18" spans="1:12" x14ac:dyDescent="0.25">
      <c r="A18" t="s">
        <v>31</v>
      </c>
      <c r="B18" s="2">
        <v>44746</v>
      </c>
      <c r="C18" s="10">
        <v>0.29444444444444445</v>
      </c>
      <c r="D18" t="s">
        <v>9</v>
      </c>
      <c r="E18" s="24">
        <v>21</v>
      </c>
      <c r="F18">
        <f t="shared" si="3"/>
        <v>184</v>
      </c>
      <c r="G18" t="str">
        <f t="shared" si="4"/>
        <v/>
      </c>
      <c r="H18">
        <f t="shared" si="0"/>
        <v>11</v>
      </c>
      <c r="I18">
        <f t="shared" si="1"/>
        <v>48</v>
      </c>
      <c r="J18">
        <f t="shared" si="5"/>
        <v>38</v>
      </c>
      <c r="K18">
        <f t="shared" si="6"/>
        <v>50</v>
      </c>
      <c r="L18">
        <f t="shared" si="2"/>
        <v>48</v>
      </c>
    </row>
    <row r="19" spans="1:12" x14ac:dyDescent="0.25">
      <c r="A19" t="s">
        <v>32</v>
      </c>
      <c r="B19" s="2">
        <v>44751</v>
      </c>
      <c r="C19" s="10">
        <v>0.47916666666666669</v>
      </c>
      <c r="D19" t="s">
        <v>10</v>
      </c>
      <c r="E19" s="24">
        <v>23</v>
      </c>
      <c r="F19">
        <f t="shared" si="3"/>
        <v>172</v>
      </c>
      <c r="G19" t="str">
        <f t="shared" si="4"/>
        <v/>
      </c>
      <c r="H19">
        <f t="shared" si="0"/>
        <v>16</v>
      </c>
      <c r="I19">
        <f t="shared" si="1"/>
        <v>42</v>
      </c>
      <c r="J19">
        <f t="shared" si="5"/>
        <v>42</v>
      </c>
      <c r="K19">
        <f t="shared" si="6"/>
        <v>40</v>
      </c>
      <c r="L19">
        <f t="shared" si="2"/>
        <v>48</v>
      </c>
    </row>
    <row r="20" spans="1:12" x14ac:dyDescent="0.25">
      <c r="A20" t="s">
        <v>33</v>
      </c>
      <c r="B20" s="2">
        <v>44752</v>
      </c>
      <c r="C20" s="10">
        <v>0.20833333333333334</v>
      </c>
      <c r="D20" t="s">
        <v>6</v>
      </c>
      <c r="E20" s="24">
        <v>22</v>
      </c>
      <c r="F20">
        <f t="shared" si="3"/>
        <v>226</v>
      </c>
      <c r="G20" t="str">
        <f t="shared" si="4"/>
        <v/>
      </c>
      <c r="H20">
        <f t="shared" si="0"/>
        <v>8</v>
      </c>
      <c r="I20">
        <f t="shared" si="1"/>
        <v>40</v>
      </c>
      <c r="J20">
        <f t="shared" si="5"/>
        <v>36</v>
      </c>
      <c r="K20">
        <f t="shared" si="6"/>
        <v>50</v>
      </c>
      <c r="L20">
        <f t="shared" si="2"/>
        <v>100</v>
      </c>
    </row>
    <row r="21" spans="1:12" x14ac:dyDescent="0.25">
      <c r="A21" t="s">
        <v>34</v>
      </c>
      <c r="B21" s="2">
        <v>44754</v>
      </c>
      <c r="C21" s="10">
        <v>0.15763888888888888</v>
      </c>
      <c r="D21" t="s">
        <v>11</v>
      </c>
      <c r="E21" s="24">
        <v>22.5</v>
      </c>
      <c r="F21">
        <f t="shared" si="3"/>
        <v>165</v>
      </c>
      <c r="G21" t="str">
        <f t="shared" si="4"/>
        <v/>
      </c>
      <c r="H21">
        <f t="shared" si="0"/>
        <v>19</v>
      </c>
      <c r="I21">
        <f t="shared" si="1"/>
        <v>36</v>
      </c>
      <c r="J21">
        <f t="shared" si="5"/>
        <v>34</v>
      </c>
      <c r="K21">
        <f t="shared" si="6"/>
        <v>45</v>
      </c>
      <c r="L21">
        <f t="shared" si="2"/>
        <v>50</v>
      </c>
    </row>
    <row r="22" spans="1:12" x14ac:dyDescent="0.25">
      <c r="A22" t="s">
        <v>35</v>
      </c>
      <c r="B22" s="2">
        <v>44747</v>
      </c>
      <c r="C22" s="10">
        <v>0.10416666666666667</v>
      </c>
      <c r="D22" t="s">
        <v>12</v>
      </c>
      <c r="E22" s="24">
        <v>22</v>
      </c>
      <c r="F22">
        <f t="shared" si="3"/>
        <v>278</v>
      </c>
      <c r="G22" t="str">
        <f t="shared" si="4"/>
        <v/>
      </c>
      <c r="H22">
        <f t="shared" si="0"/>
        <v>5</v>
      </c>
      <c r="I22">
        <f t="shared" si="1"/>
        <v>100</v>
      </c>
      <c r="J22">
        <f t="shared" si="5"/>
        <v>33</v>
      </c>
      <c r="K22">
        <f t="shared" si="6"/>
        <v>45</v>
      </c>
      <c r="L22">
        <f t="shared" si="2"/>
        <v>100</v>
      </c>
    </row>
    <row r="23" spans="1:12" x14ac:dyDescent="0.25">
      <c r="A23" t="s">
        <v>36</v>
      </c>
      <c r="B23" s="2">
        <v>44752</v>
      </c>
      <c r="C23" s="10">
        <v>0.39583333333333331</v>
      </c>
      <c r="D23" t="s">
        <v>13</v>
      </c>
      <c r="E23" s="24">
        <v>22</v>
      </c>
      <c r="F23">
        <f t="shared" si="3"/>
        <v>230</v>
      </c>
      <c r="G23" t="str">
        <f t="shared" si="4"/>
        <v/>
      </c>
      <c r="H23">
        <f t="shared" si="0"/>
        <v>6</v>
      </c>
      <c r="I23">
        <f t="shared" si="1"/>
        <v>40</v>
      </c>
      <c r="J23">
        <f t="shared" si="5"/>
        <v>40</v>
      </c>
      <c r="K23">
        <f t="shared" si="6"/>
        <v>50</v>
      </c>
      <c r="L23">
        <f t="shared" si="2"/>
        <v>100</v>
      </c>
    </row>
    <row r="24" spans="1:12" x14ac:dyDescent="0.25">
      <c r="A24" t="s">
        <v>37</v>
      </c>
      <c r="B24" s="2">
        <v>44760</v>
      </c>
      <c r="C24" s="10">
        <v>9.930555555555555E-2</v>
      </c>
      <c r="D24" t="s">
        <v>14</v>
      </c>
      <c r="E24" s="24">
        <v>21</v>
      </c>
      <c r="F24">
        <f t="shared" si="3"/>
        <v>150</v>
      </c>
      <c r="G24" t="str">
        <f t="shared" si="4"/>
        <v/>
      </c>
      <c r="H24">
        <f t="shared" si="0"/>
        <v>23</v>
      </c>
      <c r="I24">
        <f t="shared" si="1"/>
        <v>24</v>
      </c>
      <c r="J24">
        <f t="shared" si="5"/>
        <v>33</v>
      </c>
      <c r="K24">
        <f t="shared" si="6"/>
        <v>45</v>
      </c>
      <c r="L24">
        <f t="shared" si="2"/>
        <v>48</v>
      </c>
    </row>
    <row r="25" spans="1:12" x14ac:dyDescent="0.25">
      <c r="A25" t="s">
        <v>38</v>
      </c>
      <c r="B25" s="2">
        <v>44745</v>
      </c>
      <c r="C25" s="10">
        <v>0.82847222222222217</v>
      </c>
      <c r="D25" t="s">
        <v>15</v>
      </c>
      <c r="E25" s="24">
        <v>33</v>
      </c>
      <c r="F25">
        <f t="shared" si="3"/>
        <v>154</v>
      </c>
      <c r="G25" t="str">
        <f t="shared" si="4"/>
        <v/>
      </c>
      <c r="H25">
        <f t="shared" si="0"/>
        <v>21</v>
      </c>
      <c r="I25">
        <f t="shared" si="1"/>
        <v>46</v>
      </c>
      <c r="J25">
        <f t="shared" si="5"/>
        <v>50</v>
      </c>
      <c r="K25">
        <f t="shared" si="6"/>
        <v>30</v>
      </c>
      <c r="L25">
        <f t="shared" si="2"/>
        <v>28</v>
      </c>
    </row>
    <row r="26" spans="1:12" x14ac:dyDescent="0.25">
      <c r="A26" t="s">
        <v>39</v>
      </c>
      <c r="B26" s="2">
        <v>44745</v>
      </c>
      <c r="C26" s="10">
        <v>1.9444444444444445E-2</v>
      </c>
      <c r="D26" t="s">
        <v>16</v>
      </c>
      <c r="E26" s="24">
        <v>23</v>
      </c>
      <c r="F26">
        <f t="shared" si="3"/>
        <v>165</v>
      </c>
      <c r="G26" t="str">
        <f t="shared" si="4"/>
        <v/>
      </c>
      <c r="H26">
        <f t="shared" si="0"/>
        <v>19</v>
      </c>
      <c r="I26">
        <f t="shared" si="1"/>
        <v>46</v>
      </c>
      <c r="J26">
        <f t="shared" si="5"/>
        <v>31</v>
      </c>
      <c r="K26">
        <f t="shared" si="6"/>
        <v>40</v>
      </c>
      <c r="L26">
        <f t="shared" si="2"/>
        <v>48</v>
      </c>
    </row>
    <row r="27" spans="1:12" x14ac:dyDescent="0.25">
      <c r="A27" t="s">
        <v>40</v>
      </c>
      <c r="B27" s="2">
        <v>44747</v>
      </c>
      <c r="C27" s="10">
        <v>0.45347222222222222</v>
      </c>
      <c r="D27" t="s">
        <v>17</v>
      </c>
      <c r="E27" s="24">
        <v>22</v>
      </c>
      <c r="F27">
        <f t="shared" si="3"/>
        <v>281</v>
      </c>
      <c r="G27" t="str">
        <f t="shared" si="4"/>
        <v/>
      </c>
      <c r="H27">
        <f t="shared" si="0"/>
        <v>4</v>
      </c>
      <c r="I27">
        <f t="shared" si="1"/>
        <v>100</v>
      </c>
      <c r="J27">
        <f t="shared" si="5"/>
        <v>41</v>
      </c>
      <c r="K27">
        <f t="shared" si="6"/>
        <v>40</v>
      </c>
      <c r="L27">
        <f t="shared" si="2"/>
        <v>100</v>
      </c>
    </row>
    <row r="28" spans="1:12" x14ac:dyDescent="0.25">
      <c r="A28" t="s">
        <v>41</v>
      </c>
      <c r="B28" s="2">
        <v>44750</v>
      </c>
      <c r="C28" s="10">
        <v>0.86458333333333337</v>
      </c>
      <c r="D28" t="s">
        <v>18</v>
      </c>
      <c r="E28" s="24">
        <v>21</v>
      </c>
      <c r="F28">
        <f t="shared" si="3"/>
        <v>186</v>
      </c>
      <c r="G28" t="str">
        <f t="shared" si="4"/>
        <v/>
      </c>
      <c r="H28">
        <f t="shared" si="0"/>
        <v>10</v>
      </c>
      <c r="I28">
        <f t="shared" si="1"/>
        <v>44</v>
      </c>
      <c r="J28">
        <f t="shared" si="5"/>
        <v>49</v>
      </c>
      <c r="K28">
        <f t="shared" si="6"/>
        <v>45</v>
      </c>
      <c r="L28">
        <f t="shared" si="2"/>
        <v>48</v>
      </c>
    </row>
    <row r="29" spans="1:12" x14ac:dyDescent="0.25">
      <c r="B29" s="2"/>
      <c r="C29" s="3"/>
    </row>
    <row r="30" spans="1:12" x14ac:dyDescent="0.25">
      <c r="B30" s="2"/>
      <c r="C30" s="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Agenda</vt:lpstr>
      <vt:lpstr>Challenge</vt:lpstr>
      <vt:lpstr>Approach</vt:lpstr>
      <vt:lpstr>Solution</vt:lpstr>
      <vt:lpstr>Date Solution</vt:lpstr>
      <vt:lpstr>Time Solution</vt:lpstr>
      <vt:lpstr>Weight Solution</vt:lpstr>
      <vt:lpstr>Length Solution</vt:lpstr>
      <vt:lpstr>Winner</vt:lpstr>
      <vt:lpstr>Rank</vt:lpstr>
      <vt:lpstr>Rank LET</vt:lpstr>
      <vt:lpstr>Submissions List</vt:lpstr>
      <vt:lpstr>Source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Acampora</dc:creator>
  <cp:lastModifiedBy>Jon Acampora</cp:lastModifiedBy>
  <dcterms:created xsi:type="dcterms:W3CDTF">2022-05-19T17:12:02Z</dcterms:created>
  <dcterms:modified xsi:type="dcterms:W3CDTF">2022-06-09T21:33:23Z</dcterms:modified>
</cp:coreProperties>
</file>